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sák András\előterjesztések\2016\09 szeptember\JMMK pót\"/>
    </mc:Choice>
  </mc:AlternateContent>
  <bookViews>
    <workbookView xWindow="0" yWindow="0" windowWidth="19200" windowHeight="12000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F115" i="1" l="1"/>
  <c r="F108" i="1"/>
  <c r="E97" i="1"/>
  <c r="F101" i="1"/>
  <c r="F103" i="1"/>
  <c r="I16" i="1"/>
  <c r="I88" i="1" l="1"/>
  <c r="I26" i="1"/>
  <c r="H81" i="1"/>
  <c r="G81" i="1"/>
  <c r="I62" i="1"/>
  <c r="I63" i="1" s="1"/>
  <c r="I56" i="1"/>
  <c r="I57" i="1" s="1"/>
  <c r="I66" i="1"/>
  <c r="I60" i="1"/>
  <c r="I54" i="1"/>
  <c r="I50" i="1"/>
  <c r="I43" i="1"/>
  <c r="I36" i="1"/>
  <c r="I67" i="1" l="1"/>
  <c r="F105" i="1" s="1"/>
  <c r="F112" i="1" s="1"/>
  <c r="J80" i="1"/>
  <c r="F87" i="1"/>
  <c r="J87" i="1" s="1"/>
  <c r="F86" i="1"/>
  <c r="J86" i="1" s="1"/>
  <c r="F76" i="1"/>
  <c r="F74" i="1"/>
  <c r="F77" i="1"/>
  <c r="F85" i="1"/>
  <c r="J85" i="1" s="1"/>
  <c r="F75" i="1"/>
  <c r="F84" i="1"/>
  <c r="I79" i="1"/>
  <c r="J79" i="1" s="1"/>
  <c r="I75" i="1"/>
  <c r="I76" i="1"/>
  <c r="I77" i="1"/>
  <c r="I78" i="1"/>
  <c r="I74" i="1"/>
  <c r="I10" i="1"/>
  <c r="I4" i="1"/>
  <c r="I11" i="1" l="1"/>
  <c r="F81" i="1"/>
  <c r="J84" i="1"/>
  <c r="J88" i="1" s="1"/>
  <c r="F88" i="1"/>
  <c r="I81" i="1"/>
  <c r="I90" i="1" s="1"/>
  <c r="J76" i="1"/>
  <c r="J75" i="1"/>
  <c r="J74" i="1"/>
  <c r="J77" i="1"/>
  <c r="F90" i="1" l="1"/>
  <c r="J81" i="1"/>
  <c r="J90" i="1" s="1"/>
</calcChain>
</file>

<file path=xl/sharedStrings.xml><?xml version="1.0" encoding="utf-8"?>
<sst xmlns="http://schemas.openxmlformats.org/spreadsheetml/2006/main" count="278" uniqueCount="159">
  <si>
    <t>Nyugd.Ház</t>
  </si>
  <si>
    <t>PÜ</t>
  </si>
  <si>
    <t>Controll Side Kft.</t>
  </si>
  <si>
    <t>x</t>
  </si>
  <si>
    <t>megrendelés</t>
  </si>
  <si>
    <t>távfelügyelet -modem beszerelés</t>
  </si>
  <si>
    <t>szerződés</t>
  </si>
  <si>
    <t xml:space="preserve">távfelügyelet </t>
  </si>
  <si>
    <t>2016.08-hó-12hó</t>
  </si>
  <si>
    <t>JO-KA-PI Kft.</t>
  </si>
  <si>
    <t>szerelés (konyha)</t>
  </si>
  <si>
    <t>B322</t>
  </si>
  <si>
    <t>Nyugd.ház</t>
  </si>
  <si>
    <t>számla</t>
  </si>
  <si>
    <t xml:space="preserve">Tigáz </t>
  </si>
  <si>
    <t>gázdíj</t>
  </si>
  <si>
    <t>2016.04.19-04.27</t>
  </si>
  <si>
    <t>B386</t>
  </si>
  <si>
    <t>Elmű Hálózati Kft.</t>
  </si>
  <si>
    <t>rendszerhasználat</t>
  </si>
  <si>
    <t>2016.04.04-05.15.</t>
  </si>
  <si>
    <t>B395</t>
  </si>
  <si>
    <t>MÁSZ</t>
  </si>
  <si>
    <t xml:space="preserve">villamos energia </t>
  </si>
  <si>
    <t>B421</t>
  </si>
  <si>
    <t>2016.04.28-05.27</t>
  </si>
  <si>
    <t>D.P Music Kft.</t>
  </si>
  <si>
    <t>technika beállítás</t>
  </si>
  <si>
    <t>új nyugd.ház</t>
  </si>
  <si>
    <t>Telenor Magyarország Zrt.</t>
  </si>
  <si>
    <t>B544</t>
  </si>
  <si>
    <t>ELMŰ Hálózati Kft.</t>
  </si>
  <si>
    <t>2016.06.16-07.15.</t>
  </si>
  <si>
    <t>B553</t>
  </si>
  <si>
    <t>2016.06.16-07.15</t>
  </si>
  <si>
    <t>B560</t>
  </si>
  <si>
    <t>2016.07.01-07.27.</t>
  </si>
  <si>
    <t>B583</t>
  </si>
  <si>
    <t>távközlés</t>
  </si>
  <si>
    <t>2016.07.05-08.04.</t>
  </si>
  <si>
    <t>IKEA</t>
  </si>
  <si>
    <t>Praktiker Kft.</t>
  </si>
  <si>
    <t>0608/00013</t>
  </si>
  <si>
    <t>sörpad szett 4 db</t>
  </si>
  <si>
    <t>Doktor Step Kft.</t>
  </si>
  <si>
    <t>GU4EB7198615</t>
  </si>
  <si>
    <t>kulcsmásolás</t>
  </si>
  <si>
    <t>Controll Side Szolgáltató Kft.</t>
  </si>
  <si>
    <t>TAV00223/2016</t>
  </si>
  <si>
    <t>kulcsőrzés</t>
  </si>
  <si>
    <t>PapírDepo.hu</t>
  </si>
  <si>
    <t>PD-2016-1488</t>
  </si>
  <si>
    <t>esernyőtartó</t>
  </si>
  <si>
    <t>Auchan Mo. Kft.</t>
  </si>
  <si>
    <t>AI02/0031849</t>
  </si>
  <si>
    <t>festék</t>
  </si>
  <si>
    <t>BTG</t>
  </si>
  <si>
    <t>távhő</t>
  </si>
  <si>
    <t>vízdíj</t>
  </si>
  <si>
    <t>TörsVíz Kft.</t>
  </si>
  <si>
    <t>kp</t>
  </si>
  <si>
    <t>0282/00056</t>
  </si>
  <si>
    <t>B501</t>
  </si>
  <si>
    <t>2016.04.19-06.30.</t>
  </si>
  <si>
    <t>2016.05.16-06.15</t>
  </si>
  <si>
    <t>B480</t>
  </si>
  <si>
    <t>Petrény András</t>
  </si>
  <si>
    <t>szerelési munkák</t>
  </si>
  <si>
    <t>B592</t>
  </si>
  <si>
    <t>2016.07.16-08.15</t>
  </si>
  <si>
    <t>B597</t>
  </si>
  <si>
    <t>2016.07.16-08.15.</t>
  </si>
  <si>
    <t>Ujfalusy István</t>
  </si>
  <si>
    <t>költöztetés</t>
  </si>
  <si>
    <t>CWS-boco H. Kft.</t>
  </si>
  <si>
    <t>2016.09-12.hó</t>
  </si>
  <si>
    <t xml:space="preserve">szőnyeg bérlés </t>
  </si>
  <si>
    <t>biztosítás</t>
  </si>
  <si>
    <t xml:space="preserve">ELMŰ </t>
  </si>
  <si>
    <t>villamos energia</t>
  </si>
  <si>
    <t>Főv.Vízművek</t>
  </si>
  <si>
    <t>csatornadíj</t>
  </si>
  <si>
    <t>Telenor</t>
  </si>
  <si>
    <t>internet (kötváll)</t>
  </si>
  <si>
    <t>gáz Farkasréti</t>
  </si>
  <si>
    <t>Összesen</t>
  </si>
  <si>
    <t>tervezés</t>
  </si>
  <si>
    <t>8-11 hónap</t>
  </si>
  <si>
    <t>8-11 hónap (20000/hó)</t>
  </si>
  <si>
    <t xml:space="preserve">8-11 hónap </t>
  </si>
  <si>
    <t>Mobilinternet</t>
  </si>
  <si>
    <t>Villamos energia</t>
  </si>
  <si>
    <t>Elmű rendszerhasználat</t>
  </si>
  <si>
    <t>Gáz</t>
  </si>
  <si>
    <t>Törsvíz (csatorna)</t>
  </si>
  <si>
    <t>BTG (szemét)</t>
  </si>
  <si>
    <t>8-11 hónap (7000/hó)</t>
  </si>
  <si>
    <t>tervezés (Közösségi ház alapján)</t>
  </si>
  <si>
    <t>Fővárosi Vízművek (fogyasztás)</t>
  </si>
  <si>
    <t>tervezés (az eddigi JMMKhoz számlázott összegek alapján)</t>
  </si>
  <si>
    <t>8-11 hónap (/hó)</t>
  </si>
  <si>
    <t>UPC ( TELEFON, TV)</t>
  </si>
  <si>
    <t>tervezés (Árpád utca alapján)</t>
  </si>
  <si>
    <t>8-11 hónap (12000/hó)</t>
  </si>
  <si>
    <t>ÖSSZESEN</t>
  </si>
  <si>
    <t>szemétszállítás</t>
  </si>
  <si>
    <t>még semmi</t>
  </si>
  <si>
    <t>2016.01.01. - 11.30ig</t>
  </si>
  <si>
    <t>JMMK VÁLLALTA</t>
  </si>
  <si>
    <t>időszak</t>
  </si>
  <si>
    <t>összeg</t>
  </si>
  <si>
    <t xml:space="preserve">Szivárvány u-i kiadások 2016. </t>
  </si>
  <si>
    <t xml:space="preserve">Farkasréti u-i kiadások 2016. </t>
  </si>
  <si>
    <t xml:space="preserve">szemétszállítás </t>
  </si>
  <si>
    <t>víz+ csatorna</t>
  </si>
  <si>
    <t>Főv. Vízművek +Törsvíz</t>
  </si>
  <si>
    <t>Elmű</t>
  </si>
  <si>
    <t>Tigáz</t>
  </si>
  <si>
    <t>tervezett kiadás</t>
  </si>
  <si>
    <t>eddigi kifizetések / 2016. augusztusig</t>
  </si>
  <si>
    <t>várható kiadások október 30-ig</t>
  </si>
  <si>
    <t>összesen (eddigi kifizetés+várható kiadás)</t>
  </si>
  <si>
    <t>maradvány (tervezet-összesen)</t>
  </si>
  <si>
    <t>Összesen 1</t>
  </si>
  <si>
    <t>Összesen 2</t>
  </si>
  <si>
    <t>Összesen (1+2)</t>
  </si>
  <si>
    <t>terv</t>
  </si>
  <si>
    <t>takarítószett, kültéri takarításhoz is</t>
  </si>
  <si>
    <t>fűnyíró, virágföld, virág</t>
  </si>
  <si>
    <t>kültéri hamuzó</t>
  </si>
  <si>
    <t>JMMK VÁLLALJA terv</t>
  </si>
  <si>
    <t xml:space="preserve">Ez a tétel tárgyieszközként szerepel a listán, mégis én vettem meg. </t>
  </si>
  <si>
    <t>Fogyóeszköz/ nem került bele az eszközlistába</t>
  </si>
  <si>
    <t>kp / fizetve</t>
  </si>
  <si>
    <t>3. JMMK  / vállalt beszerzések - saját költségvetés terhére</t>
  </si>
  <si>
    <t>4. Új Nyugdíjas ház - Szabadság út 24/2 - közüzemi költségei</t>
  </si>
  <si>
    <t xml:space="preserve">2. Új Nyugdíjas ház 5MFt-os eszközbeszerzésre szánt összegének FEL NEM HASZNÁLT / MEGMARADT részére </t>
  </si>
  <si>
    <t>1. Új Nyugdíjas ház kiadások, melyek nem voltak betervezve</t>
  </si>
  <si>
    <t>5. Átmeneti nyugdíjas házakra tervezett/kifizetett/maradvány összegek - Régi kisposta és a Farkasréti utca épületei</t>
  </si>
  <si>
    <t>Igényelt összeg - a fenti táblázatok alapján</t>
  </si>
  <si>
    <t>1. táblázat</t>
  </si>
  <si>
    <t>4. táblázat</t>
  </si>
  <si>
    <t>2. táblázat</t>
  </si>
  <si>
    <t>Farkasréti és Szívárvány utcai kifizetések közüzemi kiadásainak szánt keret megmaradt összegének visszafizetése az Önkormányzat részére</t>
  </si>
  <si>
    <t>óra, takaró, vállfa, kaspó, szemetesek</t>
  </si>
  <si>
    <t>Dologi kiadás / közüzemi díjak rovatra</t>
  </si>
  <si>
    <t>Dologi kiadás / egyéb szolgáltatás rovatra</t>
  </si>
  <si>
    <t>Dologi kiadás / bérleti díj</t>
  </si>
  <si>
    <t>6. táblázat</t>
  </si>
  <si>
    <t>Új Ny. ház eszközbeszerzésére szánt keretből a fel nem használt összeget kérem átadni a JMMK részére</t>
  </si>
  <si>
    <t>6. Iszlay Emil végkielégítésének összege</t>
  </si>
  <si>
    <t>Végkielégítés összege</t>
  </si>
  <si>
    <t>kapcsolódó járulékok összege</t>
  </si>
  <si>
    <t>Dologi kiadás / tárgyi eszköz rovatra</t>
  </si>
  <si>
    <t>Dologi kiadás / fogyóeszköz rovatra</t>
  </si>
  <si>
    <t>5. táblázat alaján</t>
  </si>
  <si>
    <t>Személyi kiadás / kérelemben szereplő Iszlay Emil végkielégítése</t>
  </si>
  <si>
    <t>Személyi kiadás / a végkielégítéshez kapcsolodó járulékok (munkáltatót terheli)</t>
  </si>
  <si>
    <t>Kéréseim és vállalásom: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</si>
</sst>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_-* #,##0\ &quot;Ft&quot;_-;\-* #,##0\ &quot;Ft&quot;_-;_-* &quot;-&quot;??\ &quot;Ft&quot;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Arial Narrow"/>
      <family val="2"/>
      <charset val="238"/>
    </font>
    <font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color rgb="FFFF0000"/>
      <name val="Arial Narrow"/>
      <family val="2"/>
      <charset val="238"/>
    </font>
    <font>
      <b/>
      <sz val="10"/>
      <color rgb="FFFF000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8"/>
      <color rgb="FFFF0000"/>
      <name val="Arial Narrow"/>
      <family val="2"/>
      <charset val="238"/>
    </font>
    <font>
      <b/>
      <sz val="18"/>
      <color rgb="FFFF0000"/>
      <name val="Arial"/>
      <family val="2"/>
      <charset val="238"/>
    </font>
    <font>
      <sz val="18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gray06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0" fillId="0" borderId="1" xfId="0" applyFill="1" applyBorder="1"/>
    <xf numFmtId="14" fontId="0" fillId="0" borderId="1" xfId="0" applyNumberFormat="1" applyBorder="1"/>
    <xf numFmtId="0" fontId="5" fillId="0" borderId="1" xfId="0" applyFont="1" applyBorder="1" applyAlignment="1">
      <alignment horizontal="center"/>
    </xf>
    <xf numFmtId="0" fontId="0" fillId="0" borderId="4" xfId="0" applyBorder="1"/>
    <xf numFmtId="0" fontId="0" fillId="0" borderId="0" xfId="0" applyFill="1" applyBorder="1"/>
    <xf numFmtId="0" fontId="0" fillId="0" borderId="0" xfId="0" applyBorder="1"/>
    <xf numFmtId="0" fontId="2" fillId="0" borderId="4" xfId="0" applyFont="1" applyBorder="1"/>
    <xf numFmtId="0" fontId="0" fillId="0" borderId="4" xfId="0" applyFill="1" applyBorder="1"/>
    <xf numFmtId="0" fontId="0" fillId="3" borderId="1" xfId="0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wrapText="1"/>
    </xf>
    <xf numFmtId="165" fontId="4" fillId="3" borderId="1" xfId="0" applyNumberFormat="1" applyFont="1" applyFill="1" applyBorder="1" applyAlignment="1"/>
    <xf numFmtId="14" fontId="0" fillId="3" borderId="1" xfId="0" applyNumberFormat="1" applyFill="1" applyBorder="1"/>
    <xf numFmtId="0" fontId="2" fillId="3" borderId="1" xfId="0" applyFont="1" applyFill="1" applyBorder="1"/>
    <xf numFmtId="0" fontId="0" fillId="3" borderId="0" xfId="0" applyFill="1"/>
    <xf numFmtId="0" fontId="4" fillId="3" borderId="1" xfId="0" applyFont="1" applyFill="1" applyBorder="1"/>
    <xf numFmtId="0" fontId="0" fillId="3" borderId="1" xfId="0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0" fillId="0" borderId="0" xfId="0" applyFill="1"/>
    <xf numFmtId="0" fontId="0" fillId="3" borderId="1" xfId="0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5" xfId="0" applyBorder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8" fillId="0" borderId="4" xfId="0" applyFont="1" applyBorder="1" applyAlignment="1">
      <alignment horizontal="center"/>
    </xf>
    <xf numFmtId="0" fontId="6" fillId="0" borderId="4" xfId="0" applyFont="1" applyFill="1" applyBorder="1"/>
    <xf numFmtId="0" fontId="0" fillId="0" borderId="8" xfId="0" applyBorder="1"/>
    <xf numFmtId="0" fontId="5" fillId="0" borderId="8" xfId="0" applyFont="1" applyBorder="1" applyAlignment="1">
      <alignment horizontal="center"/>
    </xf>
    <xf numFmtId="0" fontId="0" fillId="0" borderId="8" xfId="0" applyFill="1" applyBorder="1"/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6" fillId="0" borderId="11" xfId="0" applyFont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/>
    </xf>
    <xf numFmtId="0" fontId="2" fillId="0" borderId="11" xfId="0" applyFont="1" applyBorder="1"/>
    <xf numFmtId="0" fontId="0" fillId="0" borderId="11" xfId="0" applyBorder="1"/>
    <xf numFmtId="0" fontId="0" fillId="0" borderId="2" xfId="0" applyBorder="1"/>
    <xf numFmtId="0" fontId="6" fillId="0" borderId="12" xfId="0" applyFont="1" applyBorder="1" applyAlignment="1">
      <alignment horizontal="center"/>
    </xf>
    <xf numFmtId="0" fontId="3" fillId="0" borderId="0" xfId="0" applyFont="1" applyBorder="1"/>
    <xf numFmtId="0" fontId="12" fillId="0" borderId="0" xfId="0" applyFont="1" applyBorder="1"/>
    <xf numFmtId="0" fontId="12" fillId="0" borderId="5" xfId="0" applyFont="1" applyBorder="1"/>
    <xf numFmtId="0" fontId="0" fillId="0" borderId="14" xfId="0" applyFill="1" applyBorder="1"/>
    <xf numFmtId="0" fontId="0" fillId="0" borderId="8" xfId="0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3" borderId="11" xfId="0" applyFill="1" applyBorder="1" applyAlignment="1">
      <alignment wrapText="1"/>
    </xf>
    <xf numFmtId="0" fontId="0" fillId="3" borderId="11" xfId="0" applyFill="1" applyBorder="1"/>
    <xf numFmtId="0" fontId="0" fillId="0" borderId="4" xfId="0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1" xfId="0" applyFont="1" applyFill="1" applyBorder="1"/>
    <xf numFmtId="0" fontId="0" fillId="0" borderId="0" xfId="0" applyAlignment="1">
      <alignment wrapText="1"/>
    </xf>
    <xf numFmtId="0" fontId="0" fillId="0" borderId="1" xfId="0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2" fillId="0" borderId="11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14" fontId="0" fillId="0" borderId="1" xfId="0" applyNumberFormat="1" applyFill="1" applyBorder="1"/>
    <xf numFmtId="0" fontId="6" fillId="0" borderId="1" xfId="0" applyFont="1" applyFill="1" applyBorder="1"/>
    <xf numFmtId="0" fontId="0" fillId="0" borderId="0" xfId="0" applyFill="1" applyBorder="1" applyAlignment="1">
      <alignment wrapText="1"/>
    </xf>
    <xf numFmtId="0" fontId="17" fillId="0" borderId="0" xfId="0" applyFont="1"/>
    <xf numFmtId="0" fontId="17" fillId="0" borderId="0" xfId="0" applyFont="1" applyAlignment="1">
      <alignment wrapText="1"/>
    </xf>
    <xf numFmtId="0" fontId="6" fillId="0" borderId="1" xfId="0" applyFont="1" applyBorder="1"/>
    <xf numFmtId="0" fontId="15" fillId="0" borderId="0" xfId="0" applyFont="1" applyBorder="1"/>
    <xf numFmtId="0" fontId="15" fillId="0" borderId="0" xfId="0" applyFont="1" applyBorder="1" applyAlignment="1">
      <alignment wrapText="1"/>
    </xf>
    <xf numFmtId="0" fontId="17" fillId="0" borderId="0" xfId="0" applyFont="1" applyBorder="1"/>
    <xf numFmtId="0" fontId="17" fillId="0" borderId="0" xfId="0" applyFont="1" applyBorder="1" applyAlignment="1">
      <alignment wrapText="1"/>
    </xf>
    <xf numFmtId="164" fontId="0" fillId="0" borderId="1" xfId="1" applyNumberFormat="1" applyFont="1" applyBorder="1" applyAlignment="1">
      <alignment horizontal="center"/>
    </xf>
    <xf numFmtId="164" fontId="0" fillId="3" borderId="1" xfId="1" applyNumberFormat="1" applyFont="1" applyFill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0" fontId="0" fillId="3" borderId="11" xfId="0" applyFill="1" applyBorder="1" applyAlignment="1">
      <alignment horizontal="center"/>
    </xf>
    <xf numFmtId="164" fontId="0" fillId="0" borderId="1" xfId="1" applyNumberFormat="1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0" fillId="3" borderId="1" xfId="1" applyNumberFormat="1" applyFont="1" applyFill="1" applyBorder="1" applyAlignment="1">
      <alignment horizontal="left"/>
    </xf>
    <xf numFmtId="164" fontId="6" fillId="0" borderId="1" xfId="1" applyNumberFormat="1" applyFont="1" applyBorder="1" applyAlignment="1">
      <alignment horizontal="left"/>
    </xf>
    <xf numFmtId="14" fontId="0" fillId="0" borderId="4" xfId="0" applyNumberFormat="1" applyBorder="1" applyAlignment="1">
      <alignment horizontal="left"/>
    </xf>
    <xf numFmtId="164" fontId="0" fillId="0" borderId="8" xfId="1" applyNumberFormat="1" applyFont="1" applyBorder="1" applyAlignment="1">
      <alignment horizontal="left"/>
    </xf>
    <xf numFmtId="14" fontId="0" fillId="0" borderId="8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4" fontId="6" fillId="0" borderId="11" xfId="1" applyNumberFormat="1" applyFont="1" applyBorder="1" applyAlignment="1">
      <alignment horizontal="left"/>
    </xf>
    <xf numFmtId="14" fontId="0" fillId="0" borderId="11" xfId="0" applyNumberForma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left"/>
    </xf>
    <xf numFmtId="164" fontId="6" fillId="0" borderId="11" xfId="0" applyNumberFormat="1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164" fontId="0" fillId="0" borderId="8" xfId="0" applyNumberFormat="1" applyBorder="1" applyAlignment="1">
      <alignment horizontal="left"/>
    </xf>
    <xf numFmtId="164" fontId="0" fillId="3" borderId="1" xfId="0" applyNumberForma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Alignment="1">
      <alignment horizontal="left"/>
    </xf>
    <xf numFmtId="164" fontId="0" fillId="0" borderId="1" xfId="1" applyNumberFormat="1" applyFont="1" applyFill="1" applyBorder="1" applyAlignment="1">
      <alignment horizontal="left"/>
    </xf>
    <xf numFmtId="0" fontId="15" fillId="0" borderId="0" xfId="0" applyFont="1" applyBorder="1" applyAlignment="1">
      <alignment horizontal="left"/>
    </xf>
    <xf numFmtId="164" fontId="17" fillId="0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6" fillId="0" borderId="4" xfId="0" applyFont="1" applyBorder="1" applyAlignment="1">
      <alignment horizontal="right"/>
    </xf>
    <xf numFmtId="0" fontId="16" fillId="0" borderId="1" xfId="0" applyFont="1" applyFill="1" applyBorder="1"/>
    <xf numFmtId="0" fontId="16" fillId="0" borderId="1" xfId="0" applyFont="1" applyFill="1" applyBorder="1" applyAlignment="1">
      <alignment wrapText="1"/>
    </xf>
    <xf numFmtId="164" fontId="16" fillId="0" borderId="1" xfId="1" applyNumberFormat="1" applyFont="1" applyFill="1" applyBorder="1" applyAlignment="1">
      <alignment horizontal="left"/>
    </xf>
    <xf numFmtId="0" fontId="18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7" fillId="0" borderId="1" xfId="0" applyFont="1" applyFill="1" applyBorder="1"/>
    <xf numFmtId="0" fontId="17" fillId="0" borderId="1" xfId="0" applyFont="1" applyFill="1" applyBorder="1" applyAlignment="1">
      <alignment wrapText="1"/>
    </xf>
    <xf numFmtId="0" fontId="19" fillId="0" borderId="1" xfId="0" applyFont="1" applyFill="1" applyBorder="1"/>
    <xf numFmtId="164" fontId="17" fillId="0" borderId="1" xfId="1" applyNumberFormat="1" applyFont="1" applyFill="1" applyBorder="1" applyAlignment="1">
      <alignment horizontal="left"/>
    </xf>
    <xf numFmtId="0" fontId="15" fillId="0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0" fontId="21" fillId="0" borderId="1" xfId="0" applyFont="1" applyBorder="1" applyAlignment="1">
      <alignment horizontal="left"/>
    </xf>
    <xf numFmtId="164" fontId="0" fillId="0" borderId="8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10" fillId="0" borderId="0" xfId="0" applyFont="1"/>
    <xf numFmtId="164" fontId="17" fillId="0" borderId="5" xfId="0" applyNumberFormat="1" applyFont="1" applyBorder="1" applyAlignment="1">
      <alignment horizontal="left"/>
    </xf>
    <xf numFmtId="0" fontId="0" fillId="0" borderId="12" xfId="0" applyBorder="1"/>
    <xf numFmtId="0" fontId="0" fillId="0" borderId="12" xfId="0" applyBorder="1" applyAlignment="1">
      <alignment wrapText="1"/>
    </xf>
    <xf numFmtId="164" fontId="6" fillId="0" borderId="12" xfId="0" applyNumberFormat="1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22" xfId="0" applyFill="1" applyBorder="1"/>
    <xf numFmtId="0" fontId="0" fillId="0" borderId="22" xfId="0" applyFill="1" applyBorder="1" applyAlignment="1">
      <alignment wrapText="1"/>
    </xf>
    <xf numFmtId="164" fontId="0" fillId="0" borderId="22" xfId="1" applyNumberFormat="1" applyFont="1" applyFill="1" applyBorder="1" applyAlignment="1">
      <alignment horizontal="left"/>
    </xf>
    <xf numFmtId="164" fontId="0" fillId="0" borderId="0" xfId="1" applyNumberFormat="1" applyFont="1" applyFill="1" applyBorder="1" applyAlignment="1">
      <alignment horizontal="left"/>
    </xf>
    <xf numFmtId="0" fontId="0" fillId="0" borderId="15" xfId="0" applyFill="1" applyBorder="1"/>
    <xf numFmtId="0" fontId="2" fillId="0" borderId="22" xfId="0" applyFont="1" applyFill="1" applyBorder="1" applyAlignment="1">
      <alignment horizontal="center" wrapText="1"/>
    </xf>
    <xf numFmtId="0" fontId="2" fillId="0" borderId="22" xfId="0" applyFont="1" applyFill="1" applyBorder="1"/>
    <xf numFmtId="0" fontId="0" fillId="0" borderId="5" xfId="0" applyFill="1" applyBorder="1"/>
    <xf numFmtId="0" fontId="0" fillId="0" borderId="5" xfId="0" applyFill="1" applyBorder="1" applyAlignment="1">
      <alignment wrapText="1"/>
    </xf>
    <xf numFmtId="0" fontId="15" fillId="0" borderId="15" xfId="0" applyFont="1" applyFill="1" applyBorder="1" applyAlignment="1">
      <alignment horizontal="right"/>
    </xf>
    <xf numFmtId="0" fontId="18" fillId="0" borderId="22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17" fillId="0" borderId="22" xfId="0" applyFont="1" applyFill="1" applyBorder="1"/>
    <xf numFmtId="0" fontId="17" fillId="0" borderId="22" xfId="0" applyFont="1" applyFill="1" applyBorder="1" applyAlignment="1">
      <alignment wrapText="1"/>
    </xf>
    <xf numFmtId="0" fontId="19" fillId="0" borderId="22" xfId="0" applyFont="1" applyFill="1" applyBorder="1"/>
    <xf numFmtId="0" fontId="0" fillId="0" borderId="5" xfId="0" applyFill="1" applyBorder="1" applyAlignment="1">
      <alignment horizontal="left"/>
    </xf>
    <xf numFmtId="0" fontId="6" fillId="0" borderId="5" xfId="0" applyFont="1" applyFill="1" applyBorder="1" applyAlignment="1">
      <alignment horizontal="left" wrapText="1"/>
    </xf>
    <xf numFmtId="0" fontId="2" fillId="0" borderId="5" xfId="0" applyFont="1" applyFill="1" applyBorder="1"/>
    <xf numFmtId="164" fontId="0" fillId="0" borderId="26" xfId="1" applyNumberFormat="1" applyFont="1" applyFill="1" applyBorder="1" applyAlignment="1">
      <alignment horizontal="left"/>
    </xf>
    <xf numFmtId="0" fontId="0" fillId="0" borderId="16" xfId="0" applyFill="1" applyBorder="1"/>
    <xf numFmtId="14" fontId="0" fillId="0" borderId="22" xfId="0" applyNumberFormat="1" applyFill="1" applyBorder="1"/>
    <xf numFmtId="14" fontId="0" fillId="0" borderId="16" xfId="0" applyNumberFormat="1" applyFill="1" applyBorder="1"/>
    <xf numFmtId="164" fontId="17" fillId="0" borderId="22" xfId="1" applyNumberFormat="1" applyFont="1" applyFill="1" applyBorder="1" applyAlignment="1">
      <alignment horizontal="left"/>
    </xf>
    <xf numFmtId="0" fontId="17" fillId="0" borderId="27" xfId="0" applyFont="1" applyFill="1" applyBorder="1"/>
    <xf numFmtId="0" fontId="0" fillId="3" borderId="1" xfId="0" applyFill="1" applyBorder="1" applyAlignment="1">
      <alignment horizontal="left" wrapText="1"/>
    </xf>
    <xf numFmtId="0" fontId="0" fillId="0" borderId="22" xfId="0" applyBorder="1"/>
    <xf numFmtId="0" fontId="0" fillId="0" borderId="16" xfId="0" applyBorder="1"/>
    <xf numFmtId="0" fontId="0" fillId="0" borderId="7" xfId="0" applyBorder="1"/>
    <xf numFmtId="164" fontId="17" fillId="0" borderId="1" xfId="0" applyNumberFormat="1" applyFont="1" applyBorder="1" applyAlignment="1">
      <alignment wrapText="1"/>
    </xf>
    <xf numFmtId="164" fontId="22" fillId="0" borderId="0" xfId="0" applyNumberFormat="1" applyFont="1" applyBorder="1" applyAlignment="1">
      <alignment horizontal="left"/>
    </xf>
    <xf numFmtId="164" fontId="20" fillId="0" borderId="0" xfId="1" applyNumberFormat="1" applyFont="1" applyFill="1" applyBorder="1" applyAlignment="1">
      <alignment horizontal="left"/>
    </xf>
    <xf numFmtId="0" fontId="0" fillId="3" borderId="1" xfId="0" applyFill="1" applyBorder="1" applyAlignment="1">
      <alignment horizontal="right"/>
    </xf>
    <xf numFmtId="0" fontId="0" fillId="4" borderId="6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1" xfId="0" applyFill="1" applyBorder="1"/>
    <xf numFmtId="164" fontId="23" fillId="4" borderId="1" xfId="1" applyNumberFormat="1" applyFont="1" applyFill="1" applyBorder="1" applyAlignment="1"/>
    <xf numFmtId="0" fontId="3" fillId="0" borderId="1" xfId="0" applyFont="1" applyBorder="1"/>
    <xf numFmtId="0" fontId="10" fillId="0" borderId="1" xfId="0" applyFont="1" applyBorder="1"/>
    <xf numFmtId="164" fontId="11" fillId="0" borderId="1" xfId="1" applyNumberFormat="1" applyFont="1" applyFill="1" applyBorder="1" applyAlignment="1">
      <alignment horizontal="left"/>
    </xf>
    <xf numFmtId="164" fontId="11" fillId="0" borderId="1" xfId="0" applyNumberFormat="1" applyFont="1" applyBorder="1" applyAlignment="1">
      <alignment horizontal="left"/>
    </xf>
    <xf numFmtId="0" fontId="10" fillId="0" borderId="4" xfId="0" applyFont="1" applyBorder="1"/>
    <xf numFmtId="164" fontId="11" fillId="0" borderId="4" xfId="0" applyNumberFormat="1" applyFont="1" applyBorder="1" applyAlignment="1">
      <alignment horizontal="left"/>
    </xf>
    <xf numFmtId="0" fontId="0" fillId="0" borderId="0" xfId="0" applyAlignment="1">
      <alignment horizontal="center" wrapText="1"/>
    </xf>
    <xf numFmtId="0" fontId="14" fillId="0" borderId="0" xfId="0" applyFont="1" applyBorder="1" applyAlignment="1">
      <alignment wrapText="1"/>
    </xf>
    <xf numFmtId="0" fontId="0" fillId="0" borderId="1" xfId="0" applyBorder="1" applyAlignment="1">
      <alignment horizontal="right"/>
    </xf>
    <xf numFmtId="164" fontId="23" fillId="0" borderId="1" xfId="1" applyNumberFormat="1" applyFont="1" applyFill="1" applyBorder="1" applyAlignment="1">
      <alignment horizontal="right"/>
    </xf>
    <xf numFmtId="164" fontId="23" fillId="0" borderId="1" xfId="0" applyNumberFormat="1" applyFont="1" applyBorder="1" applyAlignment="1">
      <alignment horizontal="center"/>
    </xf>
    <xf numFmtId="0" fontId="11" fillId="0" borderId="13" xfId="0" applyFont="1" applyBorder="1" applyAlignment="1">
      <alignment horizontal="left" wrapText="1"/>
    </xf>
    <xf numFmtId="0" fontId="11" fillId="0" borderId="18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13" xfId="0" applyFont="1" applyFill="1" applyBorder="1" applyAlignment="1">
      <alignment horizontal="left" wrapText="1"/>
    </xf>
    <xf numFmtId="0" fontId="10" fillId="0" borderId="14" xfId="0" applyFont="1" applyFill="1" applyBorder="1" applyAlignment="1">
      <alignment horizontal="left" wrapText="1"/>
    </xf>
    <xf numFmtId="0" fontId="10" fillId="0" borderId="13" xfId="0" applyFont="1" applyBorder="1" applyAlignment="1">
      <alignment horizontal="left" wrapText="1"/>
    </xf>
    <xf numFmtId="0" fontId="10" fillId="0" borderId="18" xfId="0" applyFont="1" applyBorder="1" applyAlignment="1">
      <alignment horizontal="left" wrapText="1"/>
    </xf>
    <xf numFmtId="0" fontId="11" fillId="0" borderId="19" xfId="0" applyFont="1" applyBorder="1" applyAlignment="1">
      <alignment horizontal="left" wrapText="1"/>
    </xf>
    <xf numFmtId="0" fontId="14" fillId="0" borderId="23" xfId="0" applyFont="1" applyFill="1" applyBorder="1" applyAlignment="1">
      <alignment horizontal="left" wrapText="1"/>
    </xf>
    <xf numFmtId="0" fontId="14" fillId="0" borderId="24" xfId="0" applyFont="1" applyBorder="1" applyAlignment="1">
      <alignment horizontal="left" wrapText="1"/>
    </xf>
    <xf numFmtId="0" fontId="14" fillId="0" borderId="25" xfId="0" applyFont="1" applyBorder="1" applyAlignment="1">
      <alignment horizontal="left" wrapText="1"/>
    </xf>
    <xf numFmtId="0" fontId="14" fillId="0" borderId="28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14" fillId="3" borderId="23" xfId="0" applyFont="1" applyFill="1" applyBorder="1" applyAlignment="1">
      <alignment vertical="center" wrapText="1"/>
    </xf>
    <xf numFmtId="0" fontId="14" fillId="3" borderId="24" xfId="0" applyFont="1" applyFill="1" applyBorder="1" applyAlignment="1">
      <alignment vertical="center" wrapText="1"/>
    </xf>
    <xf numFmtId="0" fontId="14" fillId="3" borderId="25" xfId="0" applyFont="1" applyFill="1" applyBorder="1" applyAlignment="1">
      <alignment vertical="center" wrapText="1"/>
    </xf>
    <xf numFmtId="0" fontId="14" fillId="0" borderId="23" xfId="0" applyFont="1" applyFill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7" fillId="0" borderId="20" xfId="0" applyFont="1" applyBorder="1" applyAlignment="1">
      <alignment horizontal="left" wrapText="1"/>
    </xf>
    <xf numFmtId="0" fontId="17" fillId="0" borderId="16" xfId="0" applyFont="1" applyBorder="1" applyAlignment="1">
      <alignment horizontal="left" wrapText="1"/>
    </xf>
    <xf numFmtId="0" fontId="17" fillId="0" borderId="21" xfId="0" applyFont="1" applyBorder="1" applyAlignment="1">
      <alignment horizontal="left" wrapText="1"/>
    </xf>
    <xf numFmtId="0" fontId="14" fillId="0" borderId="30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10" fillId="0" borderId="16" xfId="0" applyFont="1" applyBorder="1" applyAlignment="1">
      <alignment horizontal="left" wrapText="1"/>
    </xf>
    <xf numFmtId="0" fontId="10" fillId="0" borderId="1" xfId="0" applyFont="1" applyBorder="1" applyAlignment="1">
      <alignment horizontal="center"/>
    </xf>
    <xf numFmtId="0" fontId="0" fillId="0" borderId="4" xfId="0" applyFont="1" applyBorder="1" applyAlignment="1">
      <alignment horizontal="right" vertical="center" wrapText="1"/>
    </xf>
    <xf numFmtId="0" fontId="0" fillId="0" borderId="5" xfId="0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0" fillId="4" borderId="6" xfId="0" applyFont="1" applyFill="1" applyBorder="1" applyAlignment="1">
      <alignment horizontal="center" wrapText="1"/>
    </xf>
    <xf numFmtId="0" fontId="0" fillId="4" borderId="7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13" fillId="0" borderId="6" xfId="0" applyFont="1" applyBorder="1" applyAlignment="1">
      <alignment horizontal="center"/>
    </xf>
    <xf numFmtId="0" fontId="13" fillId="0" borderId="3" xfId="0" applyFont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22"/>
  <sheetViews>
    <sheetView tabSelected="1" workbookViewId="0">
      <selection activeCell="I101" sqref="I101"/>
    </sheetView>
  </sheetViews>
  <sheetFormatPr defaultRowHeight="15" x14ac:dyDescent="0.25"/>
  <cols>
    <col min="1" max="1" width="5.140625" customWidth="1"/>
    <col min="2" max="2" width="22.42578125" customWidth="1"/>
    <col min="3" max="4" width="8.85546875" hidden="1" customWidth="1"/>
    <col min="5" max="5" width="20.7109375" customWidth="1"/>
    <col min="6" max="6" width="20" style="63" customWidth="1"/>
    <col min="7" max="7" width="22.28515625" customWidth="1"/>
    <col min="8" max="8" width="18.140625" customWidth="1"/>
    <col min="9" max="9" width="21.140625" style="105" customWidth="1"/>
    <col min="10" max="10" width="12.7109375" customWidth="1"/>
    <col min="11" max="13" width="8.85546875" hidden="1" customWidth="1"/>
  </cols>
  <sheetData>
    <row r="1" spans="1:99" x14ac:dyDescent="0.25">
      <c r="A1" s="199" t="s">
        <v>137</v>
      </c>
      <c r="B1" s="200"/>
      <c r="C1" s="201"/>
      <c r="D1" s="201"/>
      <c r="E1" s="201"/>
      <c r="F1" s="201"/>
      <c r="G1" s="201"/>
      <c r="H1" s="202"/>
    </row>
    <row r="2" spans="1:99" ht="30.75" customHeight="1" x14ac:dyDescent="0.25">
      <c r="A2" s="203"/>
      <c r="B2" s="204"/>
      <c r="C2" s="204"/>
      <c r="D2" s="204"/>
      <c r="E2" s="204"/>
      <c r="F2" s="204"/>
      <c r="G2" s="204"/>
      <c r="H2" s="205"/>
    </row>
    <row r="3" spans="1:99" s="22" customFormat="1" ht="31.5" x14ac:dyDescent="0.25">
      <c r="A3" s="128">
        <v>1</v>
      </c>
      <c r="B3" s="24"/>
      <c r="C3" s="15" t="s">
        <v>0</v>
      </c>
      <c r="D3" s="16" t="s">
        <v>1</v>
      </c>
      <c r="E3" s="17" t="s">
        <v>4</v>
      </c>
      <c r="F3" s="28" t="s">
        <v>2</v>
      </c>
      <c r="G3" s="18" t="s">
        <v>5</v>
      </c>
      <c r="H3" s="19"/>
      <c r="I3" s="88">
        <v>25197</v>
      </c>
      <c r="J3" s="20"/>
      <c r="K3" s="14" t="s">
        <v>3</v>
      </c>
      <c r="L3" s="14" t="s">
        <v>3</v>
      </c>
      <c r="M3" s="21" t="s">
        <v>3</v>
      </c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</row>
    <row r="4" spans="1:99" s="22" customFormat="1" ht="15.75" x14ac:dyDescent="0.25">
      <c r="A4" s="128">
        <v>2</v>
      </c>
      <c r="B4" s="24"/>
      <c r="C4" s="15" t="s">
        <v>0</v>
      </c>
      <c r="D4" s="16" t="s">
        <v>1</v>
      </c>
      <c r="E4" s="17" t="s">
        <v>6</v>
      </c>
      <c r="F4" s="28" t="s">
        <v>2</v>
      </c>
      <c r="G4" s="23" t="s">
        <v>7</v>
      </c>
      <c r="H4" s="19" t="s">
        <v>8</v>
      </c>
      <c r="I4" s="88">
        <f>10100*5</f>
        <v>50500</v>
      </c>
      <c r="J4" s="20"/>
      <c r="K4" s="14" t="s">
        <v>3</v>
      </c>
      <c r="L4" s="14" t="s">
        <v>3</v>
      </c>
      <c r="M4" s="14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</row>
    <row r="5" spans="1:99" s="22" customFormat="1" x14ac:dyDescent="0.25">
      <c r="A5" s="128">
        <v>3</v>
      </c>
      <c r="B5" s="24"/>
      <c r="C5" s="14" t="s">
        <v>12</v>
      </c>
      <c r="D5" s="14" t="s">
        <v>1</v>
      </c>
      <c r="E5" s="14" t="s">
        <v>4</v>
      </c>
      <c r="F5" s="28" t="s">
        <v>26</v>
      </c>
      <c r="G5" s="14" t="s">
        <v>27</v>
      </c>
      <c r="H5" s="14" t="s">
        <v>28</v>
      </c>
      <c r="I5" s="88">
        <v>49364.9</v>
      </c>
      <c r="J5" s="20"/>
      <c r="K5" s="14" t="s">
        <v>3</v>
      </c>
      <c r="L5" s="14" t="s">
        <v>3</v>
      </c>
      <c r="M5" s="21" t="s">
        <v>3</v>
      </c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</row>
    <row r="6" spans="1:99" s="22" customFormat="1" x14ac:dyDescent="0.25">
      <c r="A6" s="128">
        <v>4</v>
      </c>
      <c r="B6" s="24"/>
      <c r="C6" s="14" t="s">
        <v>0</v>
      </c>
      <c r="D6" s="14" t="s">
        <v>1</v>
      </c>
      <c r="E6" s="14" t="s">
        <v>4</v>
      </c>
      <c r="F6" s="28" t="s">
        <v>9</v>
      </c>
      <c r="G6" s="14" t="s">
        <v>10</v>
      </c>
      <c r="H6" s="14"/>
      <c r="I6" s="88">
        <v>280480</v>
      </c>
      <c r="J6" s="20"/>
      <c r="K6" s="14" t="s">
        <v>3</v>
      </c>
      <c r="L6" s="14" t="s">
        <v>3</v>
      </c>
      <c r="M6" s="21" t="s">
        <v>3</v>
      </c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</row>
    <row r="7" spans="1:99" s="22" customFormat="1" x14ac:dyDescent="0.25">
      <c r="A7" s="128">
        <v>5</v>
      </c>
      <c r="B7" s="24"/>
      <c r="C7" s="14" t="s">
        <v>0</v>
      </c>
      <c r="D7" s="14" t="s">
        <v>1</v>
      </c>
      <c r="E7" s="14" t="s">
        <v>4</v>
      </c>
      <c r="F7" s="28" t="s">
        <v>66</v>
      </c>
      <c r="G7" s="14" t="s">
        <v>67</v>
      </c>
      <c r="H7" s="14"/>
      <c r="I7" s="88">
        <v>47000</v>
      </c>
      <c r="J7" s="20"/>
      <c r="K7" s="14" t="s">
        <v>3</v>
      </c>
      <c r="L7" s="14"/>
      <c r="M7" s="14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</row>
    <row r="8" spans="1:99" s="22" customFormat="1" x14ac:dyDescent="0.25">
      <c r="A8" s="128">
        <v>6</v>
      </c>
      <c r="B8" s="24"/>
      <c r="C8" s="14" t="s">
        <v>12</v>
      </c>
      <c r="D8" s="25" t="s">
        <v>1</v>
      </c>
      <c r="E8" s="14" t="s">
        <v>4</v>
      </c>
      <c r="F8" s="28" t="s">
        <v>72</v>
      </c>
      <c r="G8" s="14" t="s">
        <v>73</v>
      </c>
      <c r="H8" s="14"/>
      <c r="I8" s="88">
        <v>95250</v>
      </c>
      <c r="J8" s="20"/>
      <c r="K8" s="14"/>
      <c r="L8" s="14"/>
      <c r="M8" s="14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</row>
    <row r="9" spans="1:99" s="22" customFormat="1" x14ac:dyDescent="0.25">
      <c r="A9" s="128">
        <v>7</v>
      </c>
      <c r="B9" s="24"/>
      <c r="C9" s="14"/>
      <c r="D9" s="25"/>
      <c r="E9" s="14" t="s">
        <v>126</v>
      </c>
      <c r="F9" s="28" t="s">
        <v>72</v>
      </c>
      <c r="G9" s="14" t="s">
        <v>73</v>
      </c>
      <c r="H9" s="14"/>
      <c r="I9" s="88">
        <v>95250</v>
      </c>
      <c r="J9" s="20"/>
      <c r="K9" s="14"/>
      <c r="L9" s="14"/>
      <c r="M9" s="14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</row>
    <row r="10" spans="1:99" s="22" customFormat="1" ht="15.75" x14ac:dyDescent="0.25">
      <c r="A10" s="128">
        <v>8</v>
      </c>
      <c r="B10" s="16"/>
      <c r="C10" s="24" t="s">
        <v>0</v>
      </c>
      <c r="D10" s="25" t="s">
        <v>1</v>
      </c>
      <c r="E10" s="14" t="s">
        <v>6</v>
      </c>
      <c r="F10" s="28" t="s">
        <v>74</v>
      </c>
      <c r="G10" s="26" t="s">
        <v>76</v>
      </c>
      <c r="H10" s="14" t="s">
        <v>75</v>
      </c>
      <c r="I10" s="88">
        <f>13500*4</f>
        <v>54000</v>
      </c>
      <c r="J10" s="20"/>
      <c r="K10" s="14" t="s">
        <v>3</v>
      </c>
      <c r="L10" s="14"/>
      <c r="M10" s="14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</row>
    <row r="11" spans="1:99" s="27" customFormat="1" ht="17.25" customHeight="1" x14ac:dyDescent="0.35">
      <c r="A11" s="127"/>
      <c r="B11" s="120" t="s">
        <v>85</v>
      </c>
      <c r="C11" s="121"/>
      <c r="D11" s="122"/>
      <c r="E11" s="123"/>
      <c r="F11" s="124"/>
      <c r="G11" s="125"/>
      <c r="H11" s="123"/>
      <c r="I11" s="126">
        <f>SUM(I3:I10)</f>
        <v>697041.9</v>
      </c>
      <c r="J11" s="72"/>
      <c r="K11" s="6"/>
      <c r="L11" s="6"/>
      <c r="M11" s="6"/>
    </row>
    <row r="12" spans="1:99" s="27" customFormat="1" ht="17.25" customHeight="1" thickBot="1" x14ac:dyDescent="0.4">
      <c r="A12" s="148"/>
      <c r="B12" s="149"/>
      <c r="C12" s="150"/>
      <c r="D12" s="151"/>
      <c r="E12" s="152"/>
      <c r="F12" s="153"/>
      <c r="G12" s="154"/>
      <c r="H12" s="163"/>
      <c r="I12" s="162"/>
      <c r="J12" s="160"/>
      <c r="K12" s="139"/>
      <c r="L12" s="139"/>
      <c r="M12" s="139"/>
    </row>
    <row r="13" spans="1:99" s="27" customFormat="1" ht="51.75" customHeight="1" thickBot="1" x14ac:dyDescent="0.4">
      <c r="A13" s="196" t="s">
        <v>136</v>
      </c>
      <c r="B13" s="197"/>
      <c r="C13" s="197"/>
      <c r="D13" s="197"/>
      <c r="E13" s="197"/>
      <c r="F13" s="197"/>
      <c r="G13" s="197"/>
      <c r="H13" s="198"/>
      <c r="I13" s="158"/>
      <c r="J13" s="161"/>
      <c r="K13" s="159"/>
      <c r="L13" s="159"/>
      <c r="M13" s="159"/>
    </row>
    <row r="14" spans="1:99" s="22" customFormat="1" ht="60" x14ac:dyDescent="0.25">
      <c r="A14" s="155">
        <v>1</v>
      </c>
      <c r="B14" s="156" t="s">
        <v>131</v>
      </c>
      <c r="C14" s="157" t="s">
        <v>0</v>
      </c>
      <c r="D14" s="157" t="s">
        <v>1</v>
      </c>
      <c r="E14" s="146" t="s">
        <v>133</v>
      </c>
      <c r="F14" s="147" t="s">
        <v>41</v>
      </c>
      <c r="G14" s="146" t="s">
        <v>42</v>
      </c>
      <c r="H14" s="146" t="s">
        <v>43</v>
      </c>
      <c r="I14" s="106">
        <v>96160</v>
      </c>
      <c r="J14" s="6">
        <v>89970</v>
      </c>
      <c r="K14" s="6"/>
      <c r="L14" s="6"/>
      <c r="M14" s="6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</row>
    <row r="15" spans="1:99" s="22" customFormat="1" ht="45" x14ac:dyDescent="0.25">
      <c r="A15" s="128">
        <v>2</v>
      </c>
      <c r="B15" s="164" t="s">
        <v>132</v>
      </c>
      <c r="C15" s="14"/>
      <c r="D15" s="14"/>
      <c r="E15" s="14" t="s">
        <v>133</v>
      </c>
      <c r="F15" s="28" t="s">
        <v>40</v>
      </c>
      <c r="G15" s="14" t="s">
        <v>61</v>
      </c>
      <c r="H15" s="28" t="s">
        <v>144</v>
      </c>
      <c r="I15" s="88">
        <v>51835</v>
      </c>
      <c r="J15" s="14"/>
      <c r="K15" s="14"/>
      <c r="L15" s="14"/>
      <c r="M15" s="14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</row>
    <row r="16" spans="1:99" s="27" customFormat="1" ht="15.75" customHeight="1" x14ac:dyDescent="0.3">
      <c r="A16" s="6"/>
      <c r="B16" s="117" t="s">
        <v>85</v>
      </c>
      <c r="C16" s="62"/>
      <c r="D16" s="62"/>
      <c r="E16" s="6"/>
      <c r="F16" s="64"/>
      <c r="G16" s="6"/>
      <c r="H16" s="6"/>
      <c r="I16" s="119">
        <f>SUM(I14:I15)</f>
        <v>147995</v>
      </c>
      <c r="J16" s="6"/>
      <c r="K16" s="6"/>
      <c r="L16" s="6"/>
      <c r="M16" s="6"/>
    </row>
    <row r="17" spans="1:99" s="27" customFormat="1" ht="15.75" thickBot="1" x14ac:dyDescent="0.3">
      <c r="A17" s="143"/>
      <c r="B17" s="144"/>
      <c r="C17" s="145"/>
      <c r="D17" s="145"/>
      <c r="E17" s="139"/>
      <c r="F17" s="140"/>
      <c r="G17" s="139"/>
      <c r="H17" s="139"/>
      <c r="I17" s="141"/>
      <c r="J17" s="139"/>
      <c r="K17" s="139"/>
      <c r="L17" s="139"/>
      <c r="M17" s="139"/>
    </row>
    <row r="18" spans="1:99" s="27" customFormat="1" ht="34.5" customHeight="1" thickBot="1" x14ac:dyDescent="0.3">
      <c r="A18" s="206" t="s">
        <v>134</v>
      </c>
      <c r="B18" s="207"/>
      <c r="C18" s="207"/>
      <c r="D18" s="207"/>
      <c r="E18" s="207"/>
      <c r="F18" s="207"/>
      <c r="G18" s="207"/>
      <c r="H18" s="208"/>
      <c r="I18" s="158"/>
      <c r="J18" s="159"/>
      <c r="K18" s="159"/>
      <c r="L18" s="159"/>
      <c r="M18" s="159"/>
    </row>
    <row r="19" spans="1:99" s="22" customFormat="1" x14ac:dyDescent="0.25">
      <c r="A19" s="146"/>
      <c r="B19" s="146" t="s">
        <v>108</v>
      </c>
      <c r="C19" s="146"/>
      <c r="D19" s="146"/>
      <c r="E19" s="146" t="s">
        <v>60</v>
      </c>
      <c r="F19" s="147" t="s">
        <v>44</v>
      </c>
      <c r="G19" s="146" t="s">
        <v>45</v>
      </c>
      <c r="H19" s="146" t="s">
        <v>46</v>
      </c>
      <c r="I19" s="106">
        <v>1500</v>
      </c>
      <c r="J19" s="6"/>
      <c r="K19" s="6"/>
      <c r="L19" s="6"/>
      <c r="M19" s="6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</row>
    <row r="20" spans="1:99" s="22" customFormat="1" ht="30" x14ac:dyDescent="0.25">
      <c r="A20" s="6"/>
      <c r="B20" s="6" t="s">
        <v>108</v>
      </c>
      <c r="C20" s="6"/>
      <c r="D20" s="6"/>
      <c r="E20" s="6" t="s">
        <v>60</v>
      </c>
      <c r="F20" s="64" t="s">
        <v>47</v>
      </c>
      <c r="G20" s="6" t="s">
        <v>48</v>
      </c>
      <c r="H20" s="6" t="s">
        <v>49</v>
      </c>
      <c r="I20" s="106">
        <v>4000</v>
      </c>
      <c r="J20" s="6"/>
      <c r="K20" s="6"/>
      <c r="L20" s="6"/>
      <c r="M20" s="6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</row>
    <row r="21" spans="1:99" s="22" customFormat="1" x14ac:dyDescent="0.25">
      <c r="A21" s="6"/>
      <c r="B21" s="6" t="s">
        <v>108</v>
      </c>
      <c r="C21" s="6"/>
      <c r="D21" s="6"/>
      <c r="E21" s="6" t="s">
        <v>60</v>
      </c>
      <c r="F21" s="64" t="s">
        <v>50</v>
      </c>
      <c r="G21" s="6" t="s">
        <v>51</v>
      </c>
      <c r="H21" s="6" t="s">
        <v>52</v>
      </c>
      <c r="I21" s="106">
        <v>15265</v>
      </c>
      <c r="J21" s="6"/>
      <c r="K21" s="6"/>
      <c r="L21" s="6"/>
      <c r="M21" s="6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</row>
    <row r="22" spans="1:99" s="22" customFormat="1" ht="42" customHeight="1" x14ac:dyDescent="0.25">
      <c r="A22" s="6"/>
      <c r="B22" s="6" t="s">
        <v>108</v>
      </c>
      <c r="C22" s="6"/>
      <c r="D22" s="6"/>
      <c r="E22" s="6" t="s">
        <v>60</v>
      </c>
      <c r="F22" s="64" t="s">
        <v>53</v>
      </c>
      <c r="G22" s="6" t="s">
        <v>54</v>
      </c>
      <c r="H22" s="6" t="s">
        <v>55</v>
      </c>
      <c r="I22" s="106">
        <v>980</v>
      </c>
      <c r="J22" s="6"/>
      <c r="K22" s="6"/>
      <c r="L22" s="6">
        <v>51835</v>
      </c>
      <c r="M22" s="6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</row>
    <row r="23" spans="1:99" s="22" customFormat="1" ht="45" x14ac:dyDescent="0.25">
      <c r="A23" s="6"/>
      <c r="B23" s="6" t="s">
        <v>130</v>
      </c>
      <c r="C23" s="6"/>
      <c r="D23" s="6"/>
      <c r="E23" s="6"/>
      <c r="F23" s="64"/>
      <c r="G23" s="6"/>
      <c r="H23" s="64" t="s">
        <v>127</v>
      </c>
      <c r="I23" s="106">
        <v>25000</v>
      </c>
      <c r="J23" s="6"/>
      <c r="K23" s="6"/>
      <c r="L23" s="6"/>
      <c r="M23" s="6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</row>
    <row r="24" spans="1:99" s="22" customFormat="1" ht="30" x14ac:dyDescent="0.25">
      <c r="A24" s="6"/>
      <c r="B24" s="6" t="s">
        <v>130</v>
      </c>
      <c r="C24" s="6"/>
      <c r="D24" s="6"/>
      <c r="E24" s="6"/>
      <c r="F24" s="64"/>
      <c r="G24" s="6"/>
      <c r="H24" s="64" t="s">
        <v>128</v>
      </c>
      <c r="I24" s="106">
        <v>35000</v>
      </c>
      <c r="J24" s="6"/>
      <c r="K24" s="6"/>
      <c r="L24" s="6"/>
      <c r="M24" s="6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</row>
    <row r="25" spans="1:99" s="22" customFormat="1" x14ac:dyDescent="0.25">
      <c r="A25" s="6"/>
      <c r="B25" s="6" t="s">
        <v>130</v>
      </c>
      <c r="C25" s="6"/>
      <c r="D25" s="6"/>
      <c r="E25" s="6"/>
      <c r="F25" s="64"/>
      <c r="G25" s="6"/>
      <c r="H25" s="64" t="s">
        <v>129</v>
      </c>
      <c r="I25" s="106">
        <v>12000</v>
      </c>
      <c r="J25" s="6"/>
      <c r="K25" s="6"/>
      <c r="L25" s="6"/>
      <c r="M25" s="6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</row>
    <row r="26" spans="1:99" s="27" customFormat="1" ht="18.75" x14ac:dyDescent="0.3">
      <c r="A26" s="6"/>
      <c r="B26" s="117" t="s">
        <v>85</v>
      </c>
      <c r="C26" s="117"/>
      <c r="D26" s="117"/>
      <c r="E26" s="117"/>
      <c r="F26" s="118"/>
      <c r="G26" s="117"/>
      <c r="H26" s="118"/>
      <c r="I26" s="119">
        <f>SUM(I19:I25)</f>
        <v>93745</v>
      </c>
      <c r="J26" s="73"/>
      <c r="K26" s="73"/>
      <c r="L26" s="73"/>
      <c r="M26" s="73"/>
      <c r="N26" s="10"/>
    </row>
    <row r="27" spans="1:99" s="27" customFormat="1" x14ac:dyDescent="0.25">
      <c r="A27" s="10"/>
      <c r="B27" s="139"/>
      <c r="C27" s="139"/>
      <c r="D27" s="139"/>
      <c r="E27" s="139"/>
      <c r="F27" s="140"/>
      <c r="G27" s="139"/>
      <c r="H27" s="140"/>
      <c r="I27" s="141"/>
      <c r="J27" s="139"/>
      <c r="K27" s="10"/>
      <c r="L27" s="10"/>
      <c r="M27" s="10"/>
      <c r="N27" s="10"/>
    </row>
    <row r="28" spans="1:99" s="27" customFormat="1" ht="6" customHeight="1" thickBot="1" x14ac:dyDescent="0.3">
      <c r="A28" s="10"/>
      <c r="B28" s="10"/>
      <c r="C28" s="10"/>
      <c r="D28" s="10"/>
      <c r="E28" s="10"/>
      <c r="F28" s="74"/>
      <c r="G28" s="10"/>
      <c r="H28" s="74"/>
      <c r="I28" s="142"/>
      <c r="J28" s="10"/>
      <c r="K28" s="10"/>
      <c r="L28" s="10"/>
      <c r="M28" s="10"/>
      <c r="N28" s="10"/>
    </row>
    <row r="29" spans="1:99" s="27" customFormat="1" ht="36" customHeight="1" thickBot="1" x14ac:dyDescent="0.3">
      <c r="A29" s="209" t="s">
        <v>135</v>
      </c>
      <c r="B29" s="210"/>
      <c r="C29" s="210"/>
      <c r="D29" s="210"/>
      <c r="E29" s="210"/>
      <c r="F29" s="210"/>
      <c r="G29" s="210"/>
      <c r="H29" s="211"/>
      <c r="I29" s="142"/>
      <c r="J29" s="10"/>
      <c r="K29" s="10"/>
      <c r="L29" s="10"/>
      <c r="M29" s="10"/>
      <c r="N29" s="10"/>
    </row>
    <row r="30" spans="1:99" s="27" customFormat="1" ht="15" customHeight="1" x14ac:dyDescent="0.3">
      <c r="A30" s="191" t="s">
        <v>93</v>
      </c>
      <c r="B30" s="192"/>
      <c r="C30" s="55"/>
      <c r="D30" s="55"/>
      <c r="E30" s="41"/>
      <c r="F30" s="56"/>
      <c r="G30" s="55"/>
      <c r="H30" s="56" t="s">
        <v>109</v>
      </c>
      <c r="I30" s="130" t="s">
        <v>110</v>
      </c>
      <c r="J30" s="55"/>
      <c r="K30" s="55"/>
      <c r="L30" s="41"/>
      <c r="M30" s="41"/>
    </row>
    <row r="31" spans="1:99" x14ac:dyDescent="0.25">
      <c r="A31" s="1"/>
      <c r="B31" s="2" t="s">
        <v>11</v>
      </c>
      <c r="C31" s="1" t="s">
        <v>12</v>
      </c>
      <c r="D31" s="1" t="s">
        <v>1</v>
      </c>
      <c r="E31" s="1" t="s">
        <v>13</v>
      </c>
      <c r="F31" s="32" t="s">
        <v>14</v>
      </c>
      <c r="G31" s="1" t="s">
        <v>15</v>
      </c>
      <c r="H31" s="1" t="s">
        <v>16</v>
      </c>
      <c r="I31" s="86">
        <v>14967</v>
      </c>
      <c r="J31" s="87">
        <v>42501</v>
      </c>
      <c r="K31" s="1"/>
      <c r="L31" s="1"/>
      <c r="M31" s="1"/>
    </row>
    <row r="32" spans="1:99" x14ac:dyDescent="0.25">
      <c r="A32" s="1"/>
      <c r="B32" s="2" t="s">
        <v>24</v>
      </c>
      <c r="C32" s="1" t="s">
        <v>12</v>
      </c>
      <c r="D32" s="1" t="s">
        <v>1</v>
      </c>
      <c r="E32" s="1" t="s">
        <v>13</v>
      </c>
      <c r="F32" s="32" t="s">
        <v>14</v>
      </c>
      <c r="G32" s="1" t="s">
        <v>15</v>
      </c>
      <c r="H32" s="1" t="s">
        <v>25</v>
      </c>
      <c r="I32" s="86">
        <v>19813</v>
      </c>
      <c r="J32" s="87">
        <v>42531</v>
      </c>
      <c r="K32" s="1"/>
      <c r="L32" s="1"/>
      <c r="M32" s="5"/>
    </row>
    <row r="33" spans="1:13" x14ac:dyDescent="0.25">
      <c r="A33" s="6"/>
      <c r="B33" s="2" t="s">
        <v>62</v>
      </c>
      <c r="C33" s="6"/>
      <c r="D33" s="6"/>
      <c r="E33" s="6" t="s">
        <v>13</v>
      </c>
      <c r="F33" s="64" t="s">
        <v>14</v>
      </c>
      <c r="G33" s="6" t="s">
        <v>15</v>
      </c>
      <c r="H33" s="7" t="s">
        <v>63</v>
      </c>
      <c r="I33" s="86">
        <v>5887</v>
      </c>
      <c r="J33" s="87">
        <v>42565</v>
      </c>
      <c r="K33" s="6"/>
      <c r="L33" s="1"/>
      <c r="M33" s="1"/>
    </row>
    <row r="34" spans="1:13" x14ac:dyDescent="0.25">
      <c r="A34" s="1"/>
      <c r="B34" s="2" t="s">
        <v>35</v>
      </c>
      <c r="C34" s="1" t="s">
        <v>12</v>
      </c>
      <c r="D34" s="1" t="s">
        <v>1</v>
      </c>
      <c r="E34" s="1" t="s">
        <v>13</v>
      </c>
      <c r="F34" s="32" t="s">
        <v>14</v>
      </c>
      <c r="G34" s="1" t="s">
        <v>15</v>
      </c>
      <c r="H34" s="1" t="s">
        <v>36</v>
      </c>
      <c r="I34" s="86">
        <v>19813</v>
      </c>
      <c r="J34" s="87">
        <v>42592</v>
      </c>
      <c r="K34" s="1"/>
      <c r="L34" s="1"/>
      <c r="M34" s="1"/>
    </row>
    <row r="35" spans="1:13" x14ac:dyDescent="0.25">
      <c r="A35" s="1"/>
      <c r="B35" s="2"/>
      <c r="C35" s="1"/>
      <c r="D35" s="1"/>
      <c r="E35" s="14" t="s">
        <v>86</v>
      </c>
      <c r="F35" s="28"/>
      <c r="G35" s="14"/>
      <c r="H35" s="14" t="s">
        <v>87</v>
      </c>
      <c r="I35" s="88">
        <v>80000</v>
      </c>
      <c r="J35" s="87"/>
      <c r="K35" s="1"/>
      <c r="L35" s="1"/>
      <c r="M35" s="1"/>
    </row>
    <row r="36" spans="1:13" x14ac:dyDescent="0.25">
      <c r="A36" s="1"/>
      <c r="B36" s="29" t="s">
        <v>85</v>
      </c>
      <c r="C36" s="5"/>
      <c r="D36" s="5"/>
      <c r="E36" s="5"/>
      <c r="F36" s="65"/>
      <c r="G36" s="5"/>
      <c r="H36" s="5"/>
      <c r="I36" s="89">
        <f>SUM(I31:I35)</f>
        <v>140480</v>
      </c>
      <c r="J36" s="87"/>
      <c r="K36" s="1"/>
      <c r="L36" s="1"/>
      <c r="M36" s="1"/>
    </row>
    <row r="37" spans="1:13" ht="35.25" customHeight="1" x14ac:dyDescent="0.3">
      <c r="A37" s="189" t="s">
        <v>92</v>
      </c>
      <c r="B37" s="212"/>
      <c r="C37" s="1"/>
      <c r="D37" s="1"/>
      <c r="E37" s="1"/>
      <c r="F37" s="32"/>
      <c r="G37" s="1"/>
      <c r="H37" s="1"/>
      <c r="I37" s="86"/>
      <c r="J37" s="87"/>
      <c r="K37" s="1"/>
      <c r="L37" s="1"/>
      <c r="M37" s="1"/>
    </row>
    <row r="38" spans="1:13" ht="15.75" x14ac:dyDescent="0.25">
      <c r="A38" s="1"/>
      <c r="B38" s="2" t="s">
        <v>17</v>
      </c>
      <c r="C38" s="3" t="s">
        <v>12</v>
      </c>
      <c r="D38" s="1" t="s">
        <v>1</v>
      </c>
      <c r="E38" s="1" t="s">
        <v>13</v>
      </c>
      <c r="F38" s="32" t="s">
        <v>18</v>
      </c>
      <c r="G38" s="1" t="s">
        <v>19</v>
      </c>
      <c r="H38" s="1" t="s">
        <v>20</v>
      </c>
      <c r="I38" s="86">
        <v>3729</v>
      </c>
      <c r="J38" s="87">
        <v>42521</v>
      </c>
      <c r="K38" s="1"/>
      <c r="L38" s="1"/>
      <c r="M38" s="1"/>
    </row>
    <row r="39" spans="1:13" x14ac:dyDescent="0.25">
      <c r="A39" s="1"/>
      <c r="B39" s="2" t="s">
        <v>65</v>
      </c>
      <c r="C39" s="1"/>
      <c r="D39" s="1"/>
      <c r="E39" s="1" t="s">
        <v>13</v>
      </c>
      <c r="F39" s="32" t="s">
        <v>18</v>
      </c>
      <c r="G39" s="1" t="s">
        <v>19</v>
      </c>
      <c r="H39" s="1" t="s">
        <v>64</v>
      </c>
      <c r="I39" s="86">
        <v>3576</v>
      </c>
      <c r="J39" s="87">
        <v>42551</v>
      </c>
      <c r="K39" s="1"/>
      <c r="L39" s="1"/>
      <c r="M39" s="5" t="s">
        <v>3</v>
      </c>
    </row>
    <row r="40" spans="1:13" ht="15.75" x14ac:dyDescent="0.25">
      <c r="A40" s="2"/>
      <c r="B40" s="2" t="s">
        <v>30</v>
      </c>
      <c r="C40" s="3" t="s">
        <v>0</v>
      </c>
      <c r="D40" s="4" t="s">
        <v>1</v>
      </c>
      <c r="E40" s="1" t="s">
        <v>6</v>
      </c>
      <c r="F40" s="32" t="s">
        <v>31</v>
      </c>
      <c r="G40" s="1" t="s">
        <v>19</v>
      </c>
      <c r="H40" s="1" t="s">
        <v>32</v>
      </c>
      <c r="I40" s="86">
        <v>3576</v>
      </c>
      <c r="J40" s="87">
        <v>42583</v>
      </c>
      <c r="K40" s="1"/>
      <c r="L40" s="1"/>
      <c r="M40" s="1"/>
    </row>
    <row r="41" spans="1:13" ht="15.75" x14ac:dyDescent="0.25">
      <c r="A41" s="2"/>
      <c r="B41" s="2" t="s">
        <v>70</v>
      </c>
      <c r="C41" s="3" t="s">
        <v>0</v>
      </c>
      <c r="D41" s="4" t="s">
        <v>1</v>
      </c>
      <c r="E41" s="1" t="s">
        <v>6</v>
      </c>
      <c r="F41" s="32" t="s">
        <v>31</v>
      </c>
      <c r="G41" s="1" t="s">
        <v>19</v>
      </c>
      <c r="H41" s="1" t="s">
        <v>71</v>
      </c>
      <c r="I41" s="86">
        <v>3576</v>
      </c>
      <c r="J41" s="87">
        <v>42612</v>
      </c>
      <c r="K41" s="1"/>
      <c r="L41" s="1"/>
      <c r="M41" s="1"/>
    </row>
    <row r="42" spans="1:13" ht="15.75" x14ac:dyDescent="0.25">
      <c r="A42" s="2"/>
      <c r="B42" s="1"/>
      <c r="C42" s="3"/>
      <c r="D42" s="4"/>
      <c r="E42" s="14" t="s">
        <v>86</v>
      </c>
      <c r="F42" s="28"/>
      <c r="G42" s="14"/>
      <c r="H42" s="14" t="s">
        <v>87</v>
      </c>
      <c r="I42" s="88">
        <v>16000</v>
      </c>
      <c r="J42" s="87"/>
      <c r="K42" s="1"/>
      <c r="L42" s="1"/>
      <c r="M42" s="1"/>
    </row>
    <row r="43" spans="1:13" ht="15.75" x14ac:dyDescent="0.25">
      <c r="A43" s="2"/>
      <c r="B43" s="29" t="s">
        <v>85</v>
      </c>
      <c r="C43" s="30"/>
      <c r="D43" s="31"/>
      <c r="E43" s="5"/>
      <c r="F43" s="65"/>
      <c r="G43" s="5"/>
      <c r="H43" s="5"/>
      <c r="I43" s="89">
        <f>SUM(I38:I42)</f>
        <v>30457</v>
      </c>
      <c r="J43" s="87"/>
      <c r="K43" s="1"/>
      <c r="L43" s="1"/>
      <c r="M43" s="1"/>
    </row>
    <row r="44" spans="1:13" ht="15.75" customHeight="1" x14ac:dyDescent="0.3">
      <c r="A44" s="189" t="s">
        <v>91</v>
      </c>
      <c r="B44" s="190"/>
      <c r="C44" s="3"/>
      <c r="D44" s="4"/>
      <c r="E44" s="1"/>
      <c r="F44" s="32"/>
      <c r="G44" s="1"/>
      <c r="H44" s="1"/>
      <c r="I44" s="86"/>
      <c r="J44" s="87"/>
      <c r="K44" s="1"/>
      <c r="L44" s="1"/>
      <c r="M44" s="1"/>
    </row>
    <row r="45" spans="1:13" x14ac:dyDescent="0.25">
      <c r="A45" s="1"/>
      <c r="B45" s="2" t="s">
        <v>21</v>
      </c>
      <c r="C45" s="1" t="s">
        <v>12</v>
      </c>
      <c r="D45" s="8" t="s">
        <v>1</v>
      </c>
      <c r="E45" s="1" t="s">
        <v>13</v>
      </c>
      <c r="F45" s="64" t="s">
        <v>22</v>
      </c>
      <c r="G45" s="6" t="s">
        <v>23</v>
      </c>
      <c r="H45" s="6" t="s">
        <v>20</v>
      </c>
      <c r="I45" s="82">
        <v>27853</v>
      </c>
      <c r="J45" s="87">
        <v>42530</v>
      </c>
      <c r="K45" s="1"/>
      <c r="L45" s="1"/>
      <c r="M45" s="1"/>
    </row>
    <row r="46" spans="1:13" x14ac:dyDescent="0.25">
      <c r="A46" s="1"/>
      <c r="B46" s="2"/>
      <c r="C46" s="1"/>
      <c r="D46" s="8"/>
      <c r="E46" s="1" t="s">
        <v>13</v>
      </c>
      <c r="F46" s="64" t="s">
        <v>22</v>
      </c>
      <c r="G46" s="6" t="s">
        <v>23</v>
      </c>
      <c r="H46" s="6" t="s">
        <v>64</v>
      </c>
      <c r="I46" s="82">
        <v>4535</v>
      </c>
      <c r="J46" s="87">
        <v>42562</v>
      </c>
      <c r="K46" s="1"/>
      <c r="L46" s="1"/>
      <c r="M46" s="1"/>
    </row>
    <row r="47" spans="1:13" x14ac:dyDescent="0.25">
      <c r="A47" s="1"/>
      <c r="B47" s="2" t="s">
        <v>33</v>
      </c>
      <c r="C47" s="1" t="s">
        <v>12</v>
      </c>
      <c r="D47" s="8" t="s">
        <v>1</v>
      </c>
      <c r="E47" s="1" t="s">
        <v>13</v>
      </c>
      <c r="F47" s="64" t="s">
        <v>22</v>
      </c>
      <c r="G47" s="6" t="s">
        <v>23</v>
      </c>
      <c r="H47" s="6" t="s">
        <v>34</v>
      </c>
      <c r="I47" s="82">
        <v>4177</v>
      </c>
      <c r="J47" s="87">
        <v>42591</v>
      </c>
      <c r="K47" s="1"/>
      <c r="L47" s="1"/>
      <c r="M47" s="5" t="s">
        <v>3</v>
      </c>
    </row>
    <row r="48" spans="1:13" x14ac:dyDescent="0.25">
      <c r="A48" s="1"/>
      <c r="B48" s="2" t="s">
        <v>68</v>
      </c>
      <c r="C48" s="1" t="s">
        <v>12</v>
      </c>
      <c r="D48" s="8" t="s">
        <v>1</v>
      </c>
      <c r="E48" s="1" t="s">
        <v>13</v>
      </c>
      <c r="F48" s="64" t="s">
        <v>22</v>
      </c>
      <c r="G48" s="6" t="s">
        <v>23</v>
      </c>
      <c r="H48" s="6" t="s">
        <v>69</v>
      </c>
      <c r="I48" s="82">
        <v>4125</v>
      </c>
      <c r="J48" s="87">
        <v>42620</v>
      </c>
      <c r="K48" s="1"/>
      <c r="L48" s="1"/>
      <c r="M48" s="5"/>
    </row>
    <row r="49" spans="1:13" x14ac:dyDescent="0.25">
      <c r="A49" s="1"/>
      <c r="B49" s="2"/>
      <c r="C49" s="1"/>
      <c r="D49" s="8"/>
      <c r="E49" s="14" t="s">
        <v>86</v>
      </c>
      <c r="F49" s="28"/>
      <c r="G49" s="14"/>
      <c r="H49" s="14" t="s">
        <v>88</v>
      </c>
      <c r="I49" s="83">
        <v>80000</v>
      </c>
      <c r="J49" s="87"/>
      <c r="K49" s="1"/>
      <c r="L49" s="1"/>
      <c r="M49" s="5"/>
    </row>
    <row r="50" spans="1:13" ht="15.75" thickBot="1" x14ac:dyDescent="0.3">
      <c r="A50" s="9"/>
      <c r="B50" s="35" t="s">
        <v>85</v>
      </c>
      <c r="C50" s="36"/>
      <c r="D50" s="37"/>
      <c r="E50" s="36"/>
      <c r="F50" s="66"/>
      <c r="G50" s="38"/>
      <c r="H50" s="38"/>
      <c r="I50" s="84">
        <f>SUM(I45:I49)</f>
        <v>120690</v>
      </c>
      <c r="J50" s="90"/>
      <c r="K50" s="9"/>
      <c r="L50" s="9"/>
      <c r="M50" s="12"/>
    </row>
    <row r="51" spans="1:13" ht="15" customHeight="1" x14ac:dyDescent="0.3">
      <c r="A51" s="193" t="s">
        <v>90</v>
      </c>
      <c r="B51" s="194"/>
      <c r="C51" s="39"/>
      <c r="D51" s="40"/>
      <c r="E51" s="39"/>
      <c r="F51" s="56"/>
      <c r="G51" s="41"/>
      <c r="H51" s="41"/>
      <c r="I51" s="91"/>
      <c r="J51" s="92"/>
      <c r="K51" s="39"/>
      <c r="L51" s="39"/>
      <c r="M51" s="42"/>
    </row>
    <row r="52" spans="1:13" ht="30" x14ac:dyDescent="0.25">
      <c r="A52" s="43"/>
      <c r="B52" s="2" t="s">
        <v>37</v>
      </c>
      <c r="C52" s="1" t="s">
        <v>0</v>
      </c>
      <c r="D52" s="1" t="s">
        <v>1</v>
      </c>
      <c r="E52" s="1" t="s">
        <v>13</v>
      </c>
      <c r="F52" s="32" t="s">
        <v>29</v>
      </c>
      <c r="G52" s="1" t="s">
        <v>38</v>
      </c>
      <c r="H52" s="1" t="s">
        <v>39</v>
      </c>
      <c r="I52" s="86">
        <v>5348</v>
      </c>
      <c r="J52" s="87">
        <v>42602</v>
      </c>
      <c r="K52" s="1"/>
      <c r="L52" s="1"/>
      <c r="M52" s="1"/>
    </row>
    <row r="53" spans="1:13" x14ac:dyDescent="0.25">
      <c r="A53" s="43"/>
      <c r="B53" s="33"/>
      <c r="C53" s="1"/>
      <c r="D53" s="1"/>
      <c r="E53" s="14" t="s">
        <v>86</v>
      </c>
      <c r="F53" s="28"/>
      <c r="G53" s="14"/>
      <c r="H53" s="14" t="s">
        <v>89</v>
      </c>
      <c r="I53" s="88">
        <v>21600</v>
      </c>
      <c r="J53" s="93"/>
      <c r="K53" s="1"/>
      <c r="L53" s="1"/>
      <c r="M53" s="1"/>
    </row>
    <row r="54" spans="1:13" ht="16.5" thickBot="1" x14ac:dyDescent="0.3">
      <c r="A54" s="44"/>
      <c r="B54" s="45" t="s">
        <v>85</v>
      </c>
      <c r="C54" s="46"/>
      <c r="D54" s="47"/>
      <c r="E54" s="48"/>
      <c r="F54" s="67"/>
      <c r="G54" s="48"/>
      <c r="H54" s="48"/>
      <c r="I54" s="94">
        <f>SUM(I52:I53)</f>
        <v>26948</v>
      </c>
      <c r="J54" s="95"/>
      <c r="K54" s="49"/>
      <c r="L54" s="49"/>
      <c r="M54" s="49"/>
    </row>
    <row r="55" spans="1:13" ht="15" customHeight="1" x14ac:dyDescent="0.3">
      <c r="A55" s="195" t="s">
        <v>94</v>
      </c>
      <c r="B55" s="188"/>
      <c r="C55" s="34"/>
      <c r="D55" s="34"/>
      <c r="E55" s="34"/>
      <c r="F55" s="68"/>
      <c r="G55" s="34"/>
      <c r="H55" s="34"/>
      <c r="I55" s="96"/>
      <c r="J55" s="96"/>
      <c r="K55" s="34"/>
      <c r="L55" s="34"/>
      <c r="M55" s="34"/>
    </row>
    <row r="56" spans="1:13" ht="52.5" customHeight="1" x14ac:dyDescent="0.25">
      <c r="A56" s="1"/>
      <c r="B56" s="32"/>
      <c r="C56" s="1"/>
      <c r="D56" s="1"/>
      <c r="E56" s="28" t="s">
        <v>99</v>
      </c>
      <c r="F56" s="28"/>
      <c r="G56" s="14"/>
      <c r="H56" s="14" t="s">
        <v>107</v>
      </c>
      <c r="I56" s="171">
        <f>6200*11</f>
        <v>68200</v>
      </c>
      <c r="J56" s="93"/>
      <c r="K56" s="1"/>
      <c r="L56" s="1"/>
      <c r="M56" s="1"/>
    </row>
    <row r="57" spans="1:13" ht="19.5" customHeight="1" thickBot="1" x14ac:dyDescent="0.3">
      <c r="A57" s="9"/>
      <c r="B57" s="9"/>
      <c r="C57" s="9"/>
      <c r="D57" s="9"/>
      <c r="E57" s="9"/>
      <c r="F57" s="69"/>
      <c r="G57" s="9"/>
      <c r="H57" s="9"/>
      <c r="I57" s="116">
        <f>SUM(I56:I56)</f>
        <v>68200</v>
      </c>
      <c r="J57" s="97"/>
      <c r="K57" s="9"/>
      <c r="L57" s="9"/>
      <c r="M57" s="9"/>
    </row>
    <row r="58" spans="1:13" ht="19.5" customHeight="1" x14ac:dyDescent="0.3">
      <c r="A58" s="187" t="s">
        <v>95</v>
      </c>
      <c r="B58" s="188"/>
      <c r="C58" s="39"/>
      <c r="D58" s="39"/>
      <c r="E58" s="39"/>
      <c r="F58" s="70"/>
      <c r="G58" s="39"/>
      <c r="H58" s="39"/>
      <c r="I58" s="98"/>
      <c r="J58" s="98"/>
      <c r="K58" s="39"/>
      <c r="L58" s="39"/>
      <c r="M58" s="39"/>
    </row>
    <row r="59" spans="1:13" ht="43.5" customHeight="1" x14ac:dyDescent="0.25">
      <c r="A59" s="43"/>
      <c r="B59" s="1"/>
      <c r="C59" s="1"/>
      <c r="D59" s="1"/>
      <c r="E59" s="57" t="s">
        <v>97</v>
      </c>
      <c r="F59" s="28"/>
      <c r="G59" s="14"/>
      <c r="H59" s="28" t="s">
        <v>96</v>
      </c>
      <c r="I59" s="88">
        <v>28000</v>
      </c>
      <c r="J59" s="87"/>
      <c r="K59" s="1"/>
      <c r="L59" s="1"/>
      <c r="M59" s="5"/>
    </row>
    <row r="60" spans="1:13" ht="15.75" thickBot="1" x14ac:dyDescent="0.3">
      <c r="A60" s="44"/>
      <c r="B60" s="45" t="s">
        <v>85</v>
      </c>
      <c r="C60" s="48"/>
      <c r="D60" s="48"/>
      <c r="E60" s="48"/>
      <c r="F60" s="67"/>
      <c r="G60" s="48"/>
      <c r="H60" s="48"/>
      <c r="I60" s="99">
        <f>SUM(I59)</f>
        <v>28000</v>
      </c>
      <c r="J60" s="100"/>
      <c r="K60" s="49"/>
      <c r="L60" s="49"/>
      <c r="M60" s="49"/>
    </row>
    <row r="61" spans="1:13" ht="42" customHeight="1" x14ac:dyDescent="0.3">
      <c r="A61" s="187" t="s">
        <v>98</v>
      </c>
      <c r="B61" s="188"/>
      <c r="C61" s="39"/>
      <c r="D61" s="39"/>
      <c r="E61" s="39"/>
      <c r="F61" s="70"/>
      <c r="G61" s="39"/>
      <c r="H61" s="39"/>
      <c r="I61" s="101"/>
      <c r="J61" s="98"/>
      <c r="K61" s="39"/>
      <c r="L61" s="39"/>
      <c r="M61" s="39"/>
    </row>
    <row r="62" spans="1:13" ht="45" x14ac:dyDescent="0.25">
      <c r="A62" s="43"/>
      <c r="B62" s="29"/>
      <c r="C62" s="1"/>
      <c r="D62" s="1"/>
      <c r="E62" s="28" t="s">
        <v>99</v>
      </c>
      <c r="F62" s="28"/>
      <c r="G62" s="14"/>
      <c r="H62" s="28" t="s">
        <v>100</v>
      </c>
      <c r="I62" s="102">
        <f>2400*11</f>
        <v>26400</v>
      </c>
      <c r="J62" s="93"/>
      <c r="K62" s="1"/>
      <c r="L62" s="1"/>
      <c r="M62" s="1"/>
    </row>
    <row r="63" spans="1:13" ht="15.75" thickBot="1" x14ac:dyDescent="0.3">
      <c r="A63" s="49"/>
      <c r="B63" s="45" t="s">
        <v>85</v>
      </c>
      <c r="C63" s="48"/>
      <c r="D63" s="48"/>
      <c r="E63" s="48"/>
      <c r="F63" s="67"/>
      <c r="G63" s="48"/>
      <c r="H63" s="48"/>
      <c r="I63" s="99">
        <f>SUM(I62)</f>
        <v>26400</v>
      </c>
      <c r="J63" s="103"/>
      <c r="K63" s="50"/>
      <c r="L63" s="50"/>
      <c r="M63" s="50"/>
    </row>
    <row r="64" spans="1:13" ht="19.5" customHeight="1" x14ac:dyDescent="0.3">
      <c r="A64" s="195" t="s">
        <v>101</v>
      </c>
      <c r="B64" s="188"/>
      <c r="C64" s="34"/>
      <c r="D64" s="34"/>
      <c r="E64" s="34"/>
      <c r="F64" s="68"/>
      <c r="G64" s="34"/>
      <c r="H64" s="34"/>
      <c r="I64" s="96"/>
      <c r="J64" s="98"/>
      <c r="K64" s="39"/>
      <c r="L64" s="39"/>
      <c r="M64" s="39"/>
    </row>
    <row r="65" spans="1:13" ht="30.75" thickBot="1" x14ac:dyDescent="0.3">
      <c r="A65" s="1"/>
      <c r="B65" s="49"/>
      <c r="C65" s="49"/>
      <c r="D65" s="49"/>
      <c r="E65" s="58" t="s">
        <v>102</v>
      </c>
      <c r="F65" s="58"/>
      <c r="G65" s="59"/>
      <c r="H65" s="58" t="s">
        <v>103</v>
      </c>
      <c r="I65" s="85">
        <v>48000</v>
      </c>
      <c r="J65" s="104"/>
      <c r="K65" s="49"/>
      <c r="L65" s="49"/>
      <c r="M65" s="49"/>
    </row>
    <row r="66" spans="1:13" ht="15.75" thickBot="1" x14ac:dyDescent="0.3">
      <c r="A66" s="49"/>
      <c r="B66" s="51" t="s">
        <v>85</v>
      </c>
      <c r="C66" s="135"/>
      <c r="D66" s="135"/>
      <c r="E66" s="135"/>
      <c r="F66" s="136"/>
      <c r="G66" s="135"/>
      <c r="H66" s="135"/>
      <c r="I66" s="137">
        <f>SUM(I65)</f>
        <v>48000</v>
      </c>
      <c r="J66" s="138"/>
      <c r="K66" s="135"/>
      <c r="L66" s="135"/>
      <c r="M66" s="135"/>
    </row>
    <row r="67" spans="1:13" ht="23.25" x14ac:dyDescent="0.35">
      <c r="A67" s="214" t="s">
        <v>104</v>
      </c>
      <c r="B67" s="215"/>
      <c r="C67" s="215"/>
      <c r="D67" s="215"/>
      <c r="E67" s="216"/>
      <c r="F67" s="68"/>
      <c r="G67" s="34"/>
      <c r="H67" s="34"/>
      <c r="I67" s="134">
        <f>I66+I63+I60+I57+I54+I50+I43+I36</f>
        <v>489175</v>
      </c>
      <c r="J67" s="96"/>
      <c r="K67" s="34"/>
      <c r="L67" s="34"/>
      <c r="M67" s="34"/>
    </row>
    <row r="68" spans="1:13" ht="23.25" x14ac:dyDescent="0.35">
      <c r="A68" s="52"/>
      <c r="B68" s="78"/>
      <c r="C68" s="78"/>
      <c r="D68" s="78"/>
      <c r="E68" s="78"/>
      <c r="F68" s="79"/>
      <c r="G68" s="78"/>
      <c r="H68" s="78"/>
      <c r="I68" s="107"/>
      <c r="J68" s="11"/>
      <c r="K68" s="11"/>
      <c r="L68" s="34"/>
      <c r="M68" s="34"/>
    </row>
    <row r="69" spans="1:13" ht="13.5" customHeight="1" thickBot="1" x14ac:dyDescent="0.4">
      <c r="A69" s="52"/>
      <c r="B69" s="80"/>
      <c r="C69" s="80"/>
      <c r="D69" s="80"/>
      <c r="E69" s="80"/>
      <c r="F69" s="81"/>
      <c r="G69" s="80"/>
      <c r="H69" s="80"/>
      <c r="I69" s="108"/>
      <c r="J69" s="53"/>
      <c r="K69" s="53"/>
      <c r="L69" s="54"/>
      <c r="M69" s="54"/>
    </row>
    <row r="70" spans="1:13" ht="15" customHeight="1" x14ac:dyDescent="0.25">
      <c r="A70" s="199" t="s">
        <v>138</v>
      </c>
      <c r="B70" s="200"/>
      <c r="C70" s="200"/>
      <c r="D70" s="200"/>
      <c r="E70" s="200"/>
      <c r="F70" s="200"/>
      <c r="G70" s="217"/>
      <c r="H70" s="11"/>
      <c r="I70" s="109"/>
      <c r="J70" s="11"/>
      <c r="K70" s="11"/>
      <c r="L70" s="34"/>
      <c r="M70" s="34"/>
    </row>
    <row r="71" spans="1:13" ht="52.5" customHeight="1" thickBot="1" x14ac:dyDescent="0.3">
      <c r="A71" s="218"/>
      <c r="B71" s="219"/>
      <c r="C71" s="219"/>
      <c r="D71" s="219"/>
      <c r="E71" s="219"/>
      <c r="F71" s="219"/>
      <c r="G71" s="220"/>
    </row>
    <row r="72" spans="1:13" ht="30" customHeight="1" x14ac:dyDescent="0.3">
      <c r="A72" s="213" t="s">
        <v>111</v>
      </c>
      <c r="B72" s="213"/>
      <c r="C72" s="213"/>
      <c r="D72" s="213"/>
      <c r="E72" s="213"/>
    </row>
    <row r="73" spans="1:13" ht="45" x14ac:dyDescent="0.25">
      <c r="B73" s="1"/>
      <c r="C73" s="1"/>
      <c r="D73" s="1"/>
      <c r="E73" s="1"/>
      <c r="F73" s="61" t="s">
        <v>118</v>
      </c>
      <c r="G73" s="61" t="s">
        <v>119</v>
      </c>
      <c r="H73" s="61" t="s">
        <v>120</v>
      </c>
      <c r="I73" s="110" t="s">
        <v>121</v>
      </c>
      <c r="J73" s="61" t="s">
        <v>122</v>
      </c>
    </row>
    <row r="74" spans="1:13" x14ac:dyDescent="0.25">
      <c r="B74" s="1" t="s">
        <v>56</v>
      </c>
      <c r="C74" s="1"/>
      <c r="D74" s="1"/>
      <c r="E74" s="1" t="s">
        <v>57</v>
      </c>
      <c r="F74" s="32">
        <f>175000+9000</f>
        <v>184000</v>
      </c>
      <c r="G74" s="1">
        <v>228728</v>
      </c>
      <c r="H74" s="1">
        <v>27000</v>
      </c>
      <c r="I74" s="93">
        <f>G74+H74</f>
        <v>255728</v>
      </c>
      <c r="J74" s="1">
        <f>F74-I74</f>
        <v>-71728</v>
      </c>
    </row>
    <row r="75" spans="1:13" x14ac:dyDescent="0.25">
      <c r="B75" s="1" t="s">
        <v>56</v>
      </c>
      <c r="C75" s="1"/>
      <c r="D75" s="1"/>
      <c r="E75" s="1" t="s">
        <v>77</v>
      </c>
      <c r="F75" s="32">
        <f>15000+4000</f>
        <v>19000</v>
      </c>
      <c r="G75" s="1">
        <v>4581</v>
      </c>
      <c r="H75" s="1">
        <v>4581</v>
      </c>
      <c r="I75" s="93">
        <f t="shared" ref="I75:I79" si="0">G75+H75</f>
        <v>9162</v>
      </c>
      <c r="J75" s="1">
        <f t="shared" ref="J75:J87" si="1">F75-I75</f>
        <v>9838</v>
      </c>
    </row>
    <row r="76" spans="1:13" x14ac:dyDescent="0.25">
      <c r="B76" s="1" t="s">
        <v>78</v>
      </c>
      <c r="C76" s="1"/>
      <c r="D76" s="1"/>
      <c r="E76" s="1" t="s">
        <v>79</v>
      </c>
      <c r="F76" s="32">
        <f>180000+49000</f>
        <v>229000</v>
      </c>
      <c r="G76" s="1">
        <v>28629</v>
      </c>
      <c r="H76" s="1">
        <v>9500</v>
      </c>
      <c r="I76" s="93">
        <f t="shared" si="0"/>
        <v>38129</v>
      </c>
      <c r="J76" s="1">
        <f t="shared" si="1"/>
        <v>190871</v>
      </c>
    </row>
    <row r="77" spans="1:13" x14ac:dyDescent="0.25">
      <c r="B77" s="1" t="s">
        <v>80</v>
      </c>
      <c r="C77" s="1"/>
      <c r="D77" s="1"/>
      <c r="E77" s="1" t="s">
        <v>58</v>
      </c>
      <c r="F77" s="32">
        <f>25000+7000</f>
        <v>32000</v>
      </c>
      <c r="G77" s="1">
        <v>3628</v>
      </c>
      <c r="H77" s="1">
        <v>1500</v>
      </c>
      <c r="I77" s="129">
        <f t="shared" si="0"/>
        <v>5128</v>
      </c>
      <c r="J77" s="221">
        <f>F77-I77-I78</f>
        <v>17026</v>
      </c>
    </row>
    <row r="78" spans="1:13" x14ac:dyDescent="0.25">
      <c r="B78" s="1" t="s">
        <v>59</v>
      </c>
      <c r="C78" s="1"/>
      <c r="D78" s="1"/>
      <c r="E78" s="1" t="s">
        <v>81</v>
      </c>
      <c r="F78" s="32"/>
      <c r="G78" s="1">
        <v>7346</v>
      </c>
      <c r="H78" s="1">
        <v>2500</v>
      </c>
      <c r="I78" s="129">
        <f t="shared" si="0"/>
        <v>9846</v>
      </c>
      <c r="J78" s="222"/>
    </row>
    <row r="79" spans="1:13" x14ac:dyDescent="0.25">
      <c r="B79" s="6" t="s">
        <v>82</v>
      </c>
      <c r="C79" s="1"/>
      <c r="D79" s="1"/>
      <c r="E79" s="6" t="s">
        <v>83</v>
      </c>
      <c r="F79" s="32"/>
      <c r="G79" s="6">
        <v>30000</v>
      </c>
      <c r="H79" s="1"/>
      <c r="I79" s="111">
        <f t="shared" si="0"/>
        <v>30000</v>
      </c>
      <c r="J79" s="1">
        <f t="shared" si="1"/>
        <v>-30000</v>
      </c>
    </row>
    <row r="80" spans="1:13" x14ac:dyDescent="0.25">
      <c r="B80" s="6" t="s">
        <v>56</v>
      </c>
      <c r="C80" s="1"/>
      <c r="D80" s="1"/>
      <c r="E80" s="6" t="s">
        <v>105</v>
      </c>
      <c r="F80" s="32">
        <v>32000</v>
      </c>
      <c r="G80" s="33" t="s">
        <v>106</v>
      </c>
      <c r="H80" s="1"/>
      <c r="I80" s="111"/>
      <c r="J80" s="1">
        <f t="shared" ref="J80" si="2">F80-I80</f>
        <v>32000</v>
      </c>
    </row>
    <row r="81" spans="1:10" x14ac:dyDescent="0.25">
      <c r="B81" s="73" t="s">
        <v>123</v>
      </c>
      <c r="C81" s="1"/>
      <c r="D81" s="1"/>
      <c r="E81" s="6"/>
      <c r="F81" s="32">
        <f>SUM(F74:F80)</f>
        <v>496000</v>
      </c>
      <c r="G81" s="6">
        <f>SUM(G74:G80)</f>
        <v>302912</v>
      </c>
      <c r="H81" s="1">
        <f>SUM(H74:H80)</f>
        <v>45081</v>
      </c>
      <c r="I81" s="112">
        <f>SUM(I74:I80)</f>
        <v>347993</v>
      </c>
      <c r="J81" s="77">
        <f>SUM(J74:J80)</f>
        <v>148007</v>
      </c>
    </row>
    <row r="82" spans="1:10" x14ac:dyDescent="0.25">
      <c r="B82" s="10"/>
      <c r="C82" s="11"/>
      <c r="D82" s="11"/>
      <c r="E82" s="10"/>
      <c r="F82" s="71"/>
      <c r="G82" s="10"/>
      <c r="H82" s="11"/>
      <c r="I82" s="113"/>
      <c r="J82" s="165"/>
    </row>
    <row r="83" spans="1:10" ht="26.25" customHeight="1" x14ac:dyDescent="0.3">
      <c r="A83" s="133" t="s">
        <v>112</v>
      </c>
      <c r="B83" s="10"/>
      <c r="C83" s="11"/>
      <c r="D83" s="11"/>
      <c r="E83" s="10"/>
      <c r="F83" s="71"/>
      <c r="G83" s="10"/>
      <c r="H83" s="11"/>
      <c r="I83" s="113"/>
      <c r="J83" s="166"/>
    </row>
    <row r="84" spans="1:10" x14ac:dyDescent="0.25">
      <c r="B84" s="6" t="s">
        <v>56</v>
      </c>
      <c r="C84" s="11"/>
      <c r="D84" s="11"/>
      <c r="E84" s="6" t="s">
        <v>113</v>
      </c>
      <c r="F84" s="32">
        <f>25000+7000</f>
        <v>32000</v>
      </c>
      <c r="G84" s="33" t="s">
        <v>106</v>
      </c>
      <c r="H84" s="1"/>
      <c r="I84" s="111"/>
      <c r="J84" s="1">
        <f t="shared" si="1"/>
        <v>32000</v>
      </c>
    </row>
    <row r="85" spans="1:10" x14ac:dyDescent="0.25">
      <c r="B85" s="6" t="s">
        <v>115</v>
      </c>
      <c r="C85" s="11"/>
      <c r="D85" s="11"/>
      <c r="E85" s="6" t="s">
        <v>114</v>
      </c>
      <c r="F85" s="32">
        <f>50000+14000</f>
        <v>64000</v>
      </c>
      <c r="G85" s="33" t="s">
        <v>106</v>
      </c>
      <c r="H85" s="1"/>
      <c r="I85" s="93"/>
      <c r="J85" s="1">
        <f t="shared" si="1"/>
        <v>64000</v>
      </c>
    </row>
    <row r="86" spans="1:10" x14ac:dyDescent="0.25">
      <c r="B86" s="6" t="s">
        <v>116</v>
      </c>
      <c r="E86" s="1" t="s">
        <v>23</v>
      </c>
      <c r="F86" s="32">
        <f>100000+27000</f>
        <v>127000</v>
      </c>
      <c r="G86" s="33" t="s">
        <v>106</v>
      </c>
      <c r="H86" s="1"/>
      <c r="I86" s="93"/>
      <c r="J86" s="1">
        <f t="shared" si="1"/>
        <v>127000</v>
      </c>
    </row>
    <row r="87" spans="1:10" ht="27.6" customHeight="1" x14ac:dyDescent="0.25">
      <c r="B87" s="13" t="s">
        <v>117</v>
      </c>
      <c r="E87" s="13" t="s">
        <v>84</v>
      </c>
      <c r="F87" s="69">
        <f>180000+49000</f>
        <v>229000</v>
      </c>
      <c r="G87" s="60" t="s">
        <v>106</v>
      </c>
      <c r="H87" s="9"/>
      <c r="I87" s="97"/>
      <c r="J87" s="9">
        <f t="shared" si="1"/>
        <v>229000</v>
      </c>
    </row>
    <row r="88" spans="1:10" x14ac:dyDescent="0.25">
      <c r="B88" s="73" t="s">
        <v>124</v>
      </c>
      <c r="C88" s="1"/>
      <c r="D88" s="1"/>
      <c r="E88" s="1"/>
      <c r="F88" s="32">
        <f>SUM(F84:F87)</f>
        <v>452000</v>
      </c>
      <c r="G88" s="1"/>
      <c r="H88" s="1"/>
      <c r="I88" s="114">
        <f>SUM(I84:I87)</f>
        <v>0</v>
      </c>
      <c r="J88" s="73">
        <f>SUM(J84:J87)</f>
        <v>452000</v>
      </c>
    </row>
    <row r="90" spans="1:10" ht="23.25" x14ac:dyDescent="0.35">
      <c r="B90" s="75" t="s">
        <v>125</v>
      </c>
      <c r="C90" s="75"/>
      <c r="D90" s="75"/>
      <c r="E90" s="75"/>
      <c r="F90" s="76">
        <f>F88+F81</f>
        <v>948000</v>
      </c>
      <c r="G90" s="75"/>
      <c r="H90" s="75"/>
      <c r="I90" s="115">
        <f>I88+I81</f>
        <v>347993</v>
      </c>
      <c r="J90" s="75">
        <f>J88+J81</f>
        <v>600007</v>
      </c>
    </row>
    <row r="91" spans="1:10" ht="24" thickBot="1" x14ac:dyDescent="0.4">
      <c r="B91" s="75"/>
      <c r="C91" s="75"/>
      <c r="D91" s="75"/>
      <c r="E91" s="75"/>
      <c r="F91" s="76"/>
      <c r="G91" s="75"/>
      <c r="H91" s="75"/>
      <c r="I91" s="115"/>
      <c r="J91" s="75"/>
    </row>
    <row r="92" spans="1:10" ht="23.25" customHeight="1" x14ac:dyDescent="0.35">
      <c r="A92" s="237" t="s">
        <v>150</v>
      </c>
      <c r="B92" s="238"/>
      <c r="C92" s="238"/>
      <c r="D92" s="238"/>
      <c r="E92" s="239"/>
      <c r="F92" s="243"/>
      <c r="G92" s="243"/>
      <c r="H92" s="75"/>
      <c r="I92" s="115"/>
      <c r="J92" s="75"/>
    </row>
    <row r="93" spans="1:10" ht="24" thickBot="1" x14ac:dyDescent="0.4">
      <c r="A93" s="240"/>
      <c r="B93" s="241"/>
      <c r="C93" s="241"/>
      <c r="D93" s="241"/>
      <c r="E93" s="242"/>
      <c r="F93" s="243"/>
      <c r="G93" s="243"/>
      <c r="H93" s="75"/>
      <c r="I93" s="115"/>
      <c r="J93" s="75"/>
    </row>
    <row r="94" spans="1:10" ht="23.25" x14ac:dyDescent="0.35">
      <c r="B94" s="75"/>
      <c r="C94" s="75"/>
      <c r="D94" s="75"/>
      <c r="E94" s="75"/>
      <c r="F94" s="76"/>
      <c r="G94" s="75"/>
      <c r="H94" s="75"/>
      <c r="I94" s="115"/>
      <c r="J94" s="75"/>
    </row>
    <row r="95" spans="1:10" ht="23.25" x14ac:dyDescent="0.35">
      <c r="B95" s="1" t="s">
        <v>151</v>
      </c>
      <c r="C95" s="1"/>
      <c r="D95" s="1"/>
      <c r="E95" s="1">
        <v>836580</v>
      </c>
      <c r="F95" s="76"/>
      <c r="G95" s="75"/>
      <c r="H95" s="75"/>
      <c r="I95" s="115"/>
      <c r="J95" s="75"/>
    </row>
    <row r="96" spans="1:10" ht="31.5" x14ac:dyDescent="0.35">
      <c r="B96" s="32" t="s">
        <v>152</v>
      </c>
      <c r="C96" s="1"/>
      <c r="D96" s="1"/>
      <c r="E96" s="1">
        <v>225877</v>
      </c>
      <c r="F96" s="76"/>
      <c r="G96" s="75"/>
      <c r="H96" s="75"/>
      <c r="I96" s="115"/>
      <c r="J96" s="75"/>
    </row>
    <row r="97" spans="1:10" ht="24" thickBot="1" x14ac:dyDescent="0.4">
      <c r="B97" s="51" t="s">
        <v>85</v>
      </c>
      <c r="C97" s="176"/>
      <c r="D97" s="176"/>
      <c r="E97" s="77">
        <f>SUM(E95:E96)</f>
        <v>1062457</v>
      </c>
      <c r="F97" s="76"/>
      <c r="G97" s="75"/>
      <c r="H97" s="75"/>
      <c r="I97" s="115"/>
      <c r="J97" s="75"/>
    </row>
    <row r="99" spans="1:10" x14ac:dyDescent="0.25">
      <c r="A99" s="248" t="s">
        <v>158</v>
      </c>
      <c r="B99" s="248"/>
      <c r="C99" s="248"/>
      <c r="D99" s="248"/>
      <c r="E99" s="248"/>
    </row>
    <row r="100" spans="1:10" ht="18.75" customHeight="1" x14ac:dyDescent="0.3">
      <c r="A100" s="226" t="s">
        <v>139</v>
      </c>
      <c r="B100" s="226"/>
      <c r="C100" s="226"/>
      <c r="D100" s="226"/>
      <c r="E100" s="226"/>
      <c r="F100" s="226"/>
    </row>
    <row r="101" spans="1:10" ht="18.75" x14ac:dyDescent="0.3">
      <c r="A101" s="227" t="s">
        <v>140</v>
      </c>
      <c r="B101" s="227"/>
      <c r="C101" s="177"/>
      <c r="D101" s="177"/>
      <c r="E101" s="177"/>
      <c r="F101" s="178">
        <f>SUM(F102:F103)</f>
        <v>697042</v>
      </c>
    </row>
    <row r="102" spans="1:10" ht="31.5" customHeight="1" x14ac:dyDescent="0.25">
      <c r="A102" s="224" t="s">
        <v>146</v>
      </c>
      <c r="B102" s="233"/>
      <c r="C102" s="1"/>
      <c r="D102" s="1"/>
      <c r="E102" s="1"/>
      <c r="F102" s="185">
        <v>643042</v>
      </c>
    </row>
    <row r="103" spans="1:10" ht="15.75" x14ac:dyDescent="0.25">
      <c r="A103" s="224" t="s">
        <v>147</v>
      </c>
      <c r="B103" s="233"/>
      <c r="C103" s="1"/>
      <c r="D103" s="1"/>
      <c r="E103" s="1"/>
      <c r="F103" s="185">
        <f>13500*4</f>
        <v>54000</v>
      </c>
    </row>
    <row r="104" spans="1:10" ht="15.75" x14ac:dyDescent="0.25">
      <c r="A104" s="172"/>
      <c r="B104" s="173"/>
      <c r="C104" s="174"/>
      <c r="D104" s="174"/>
      <c r="E104" s="174"/>
      <c r="F104" s="175"/>
    </row>
    <row r="105" spans="1:10" ht="18.75" x14ac:dyDescent="0.3">
      <c r="A105" s="227" t="s">
        <v>141</v>
      </c>
      <c r="B105" s="227"/>
      <c r="C105" s="177"/>
      <c r="D105" s="177"/>
      <c r="E105" s="177"/>
      <c r="F105" s="179">
        <f>I67</f>
        <v>489175</v>
      </c>
    </row>
    <row r="106" spans="1:10" ht="33.75" customHeight="1" x14ac:dyDescent="0.3">
      <c r="A106" s="234" t="s">
        <v>145</v>
      </c>
      <c r="B106" s="234"/>
      <c r="C106" s="177"/>
      <c r="D106" s="177"/>
      <c r="E106" s="177"/>
      <c r="F106" s="186">
        <v>489175</v>
      </c>
    </row>
    <row r="107" spans="1:10" ht="17.25" customHeight="1" x14ac:dyDescent="0.25">
      <c r="A107" s="245"/>
      <c r="B107" s="246"/>
      <c r="C107" s="246"/>
      <c r="D107" s="246"/>
      <c r="E107" s="246"/>
      <c r="F107" s="247"/>
    </row>
    <row r="108" spans="1:10" ht="20.25" customHeight="1" x14ac:dyDescent="0.3">
      <c r="A108" s="227" t="s">
        <v>148</v>
      </c>
      <c r="B108" s="227"/>
      <c r="C108" s="177"/>
      <c r="D108" s="177"/>
      <c r="E108" s="180"/>
      <c r="F108" s="181">
        <f>SUM(F109:F111)</f>
        <v>1062457</v>
      </c>
    </row>
    <row r="109" spans="1:10" ht="45.75" customHeight="1" x14ac:dyDescent="0.3">
      <c r="A109" s="224" t="s">
        <v>156</v>
      </c>
      <c r="B109" s="225"/>
      <c r="C109" s="177"/>
      <c r="D109" s="177"/>
      <c r="E109" s="180"/>
      <c r="F109" s="184">
        <v>836580</v>
      </c>
    </row>
    <row r="110" spans="1:10" ht="15" customHeight="1" x14ac:dyDescent="0.25">
      <c r="A110" s="230" t="s">
        <v>157</v>
      </c>
      <c r="B110" s="230"/>
      <c r="C110" s="1"/>
      <c r="D110" s="1"/>
      <c r="E110" s="231"/>
      <c r="F110" s="228">
        <v>225877</v>
      </c>
    </row>
    <row r="111" spans="1:10" ht="41.25" customHeight="1" x14ac:dyDescent="0.25">
      <c r="A111" s="230"/>
      <c r="B111" s="230"/>
      <c r="C111" s="1"/>
      <c r="D111" s="1"/>
      <c r="E111" s="232"/>
      <c r="F111" s="229"/>
    </row>
    <row r="112" spans="1:10" ht="23.25" x14ac:dyDescent="0.35">
      <c r="A112" s="249" t="s">
        <v>85</v>
      </c>
      <c r="B112" s="250"/>
      <c r="C112" s="167"/>
      <c r="D112" s="167"/>
      <c r="E112" s="167"/>
      <c r="F112" s="168">
        <f>F101+F105+F108</f>
        <v>2248674</v>
      </c>
    </row>
    <row r="114" spans="1:9" ht="46.5" customHeight="1" x14ac:dyDescent="0.35">
      <c r="A114" s="226" t="s">
        <v>149</v>
      </c>
      <c r="B114" s="226"/>
      <c r="C114" s="226"/>
      <c r="D114" s="226"/>
      <c r="E114" s="226"/>
      <c r="F114" s="226"/>
      <c r="G114" s="183"/>
      <c r="H114" s="183"/>
      <c r="I114" s="183"/>
    </row>
    <row r="115" spans="1:9" ht="21" customHeight="1" x14ac:dyDescent="0.3">
      <c r="A115" s="227" t="s">
        <v>142</v>
      </c>
      <c r="B115" s="227"/>
      <c r="C115" s="177"/>
      <c r="D115" s="177"/>
      <c r="E115" s="180"/>
      <c r="F115" s="181">
        <f>SUM(F116:F117)</f>
        <v>147995</v>
      </c>
      <c r="G115" s="132"/>
    </row>
    <row r="116" spans="1:9" ht="32.25" customHeight="1" x14ac:dyDescent="0.3">
      <c r="A116" s="224" t="s">
        <v>153</v>
      </c>
      <c r="B116" s="225"/>
      <c r="C116" s="177"/>
      <c r="D116" s="177"/>
      <c r="E116" s="180"/>
      <c r="F116" s="106">
        <v>96160</v>
      </c>
      <c r="G116" s="132"/>
    </row>
    <row r="117" spans="1:9" ht="33.75" customHeight="1" x14ac:dyDescent="0.25">
      <c r="A117" s="224" t="s">
        <v>154</v>
      </c>
      <c r="B117" s="225"/>
      <c r="C117" s="1"/>
      <c r="D117" s="1"/>
      <c r="E117" s="1"/>
      <c r="F117" s="106">
        <v>51835</v>
      </c>
      <c r="H117" s="182"/>
    </row>
    <row r="118" spans="1:9" ht="17.25" customHeight="1" x14ac:dyDescent="0.35">
      <c r="A118" s="131"/>
      <c r="B118" s="131"/>
      <c r="C118" s="11"/>
      <c r="D118" s="11"/>
      <c r="E118" s="11"/>
      <c r="F118" s="170"/>
    </row>
    <row r="119" spans="1:9" ht="21" customHeight="1" x14ac:dyDescent="0.35">
      <c r="A119" s="244" t="s">
        <v>143</v>
      </c>
      <c r="B119" s="244"/>
      <c r="C119" s="244"/>
      <c r="D119" s="244"/>
      <c r="E119" s="244"/>
      <c r="F119" s="244"/>
      <c r="G119" s="183"/>
      <c r="H119" s="183"/>
    </row>
    <row r="120" spans="1:9" ht="33.75" customHeight="1" x14ac:dyDescent="0.35">
      <c r="A120" s="226"/>
      <c r="B120" s="226"/>
      <c r="C120" s="226"/>
      <c r="D120" s="226"/>
      <c r="E120" s="226"/>
      <c r="F120" s="226"/>
      <c r="G120" s="183"/>
      <c r="H120" s="183"/>
    </row>
    <row r="121" spans="1:9" ht="23.25" customHeight="1" x14ac:dyDescent="0.25">
      <c r="A121" s="223" t="s">
        <v>155</v>
      </c>
      <c r="B121" s="223"/>
      <c r="C121" s="1"/>
      <c r="D121" s="1"/>
      <c r="E121" s="235"/>
      <c r="F121" s="236"/>
    </row>
    <row r="122" spans="1:9" ht="23.25" x14ac:dyDescent="0.35">
      <c r="A122" s="131"/>
      <c r="B122" s="131"/>
      <c r="C122" s="11"/>
      <c r="D122" s="11"/>
      <c r="E122" s="11"/>
      <c r="F122" s="169"/>
    </row>
  </sheetData>
  <mergeCells count="39">
    <mergeCell ref="A92:E93"/>
    <mergeCell ref="F92:G93"/>
    <mergeCell ref="A119:F120"/>
    <mergeCell ref="A115:B115"/>
    <mergeCell ref="A116:B116"/>
    <mergeCell ref="A114:F114"/>
    <mergeCell ref="A107:F107"/>
    <mergeCell ref="A99:E99"/>
    <mergeCell ref="A112:B112"/>
    <mergeCell ref="A121:B121"/>
    <mergeCell ref="A117:B117"/>
    <mergeCell ref="A100:F100"/>
    <mergeCell ref="A101:B101"/>
    <mergeCell ref="A105:B105"/>
    <mergeCell ref="F110:F111"/>
    <mergeCell ref="A110:B111"/>
    <mergeCell ref="E110:E111"/>
    <mergeCell ref="A102:B102"/>
    <mergeCell ref="A103:B103"/>
    <mergeCell ref="A106:B106"/>
    <mergeCell ref="A108:B108"/>
    <mergeCell ref="A109:B109"/>
    <mergeCell ref="E121:F121"/>
    <mergeCell ref="A64:B64"/>
    <mergeCell ref="A72:E72"/>
    <mergeCell ref="A67:E67"/>
    <mergeCell ref="A70:G71"/>
    <mergeCell ref="J77:J78"/>
    <mergeCell ref="A13:H13"/>
    <mergeCell ref="A1:H2"/>
    <mergeCell ref="A18:H18"/>
    <mergeCell ref="A29:H29"/>
    <mergeCell ref="A37:B37"/>
    <mergeCell ref="A61:B61"/>
    <mergeCell ref="A44:B44"/>
    <mergeCell ref="A30:B30"/>
    <mergeCell ref="A51:B51"/>
    <mergeCell ref="A55:B55"/>
    <mergeCell ref="A58:B58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Gazdasagi</dc:creator>
  <cp:lastModifiedBy>ZsakA</cp:lastModifiedBy>
  <cp:lastPrinted>2016-09-15T07:41:18Z</cp:lastPrinted>
  <dcterms:created xsi:type="dcterms:W3CDTF">2016-08-22T10:42:24Z</dcterms:created>
  <dcterms:modified xsi:type="dcterms:W3CDTF">2016-09-15T07:41:42Z</dcterms:modified>
</cp:coreProperties>
</file>