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_Előterjesztések\2020\MENHELY - üzemeltetési költségemelés\"/>
    </mc:Choice>
  </mc:AlternateContent>
  <bookViews>
    <workbookView xWindow="0" yWindow="0" windowWidth="19200" windowHeight="10995" tabRatio="810"/>
  </bookViews>
  <sheets>
    <sheet name="Kötség tervezés" sheetId="8" r:id="rId1"/>
    <sheet name="Kimutatás-Teljes költség" sheetId="7" r:id="rId2"/>
    <sheet name="Teljes költségek" sheetId="6" r:id="rId3"/>
    <sheet name="Kimutatás Btg" sheetId="3" r:id="rId4"/>
    <sheet name="Keret felhasználás-Btg menhely" sheetId="2" r:id="rId5"/>
    <sheet name="NHKV - Szemétszállítás" sheetId="5" r:id="rId6"/>
    <sheet name="Szemétszállítási kalkuláció" sheetId="1" r:id="rId7"/>
  </sheets>
  <definedNames>
    <definedName name="_xlnm._FilterDatabase" localSheetId="4" hidden="1">'Keret felhasználás-Btg menhely'!$B$5:$N$5</definedName>
    <definedName name="_xlnm._FilterDatabase" localSheetId="5" hidden="1">'NHKV - Szemétszállítás'!$B$5:$N$5</definedName>
    <definedName name="_xlnm._FilterDatabase" localSheetId="2" hidden="1">'Teljes költségek'!$B$5:$N$47</definedName>
  </definedNames>
  <calcPr calcId="152511"/>
  <pivotCaches>
    <pivotCache cacheId="59" r:id="rId8"/>
    <pivotCache cacheId="6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8" l="1"/>
  <c r="F23" i="1"/>
  <c r="C4" i="8"/>
  <c r="C5" i="8" s="1"/>
  <c r="C6" i="8" s="1"/>
  <c r="F1" i="8" s="1"/>
  <c r="C3" i="8"/>
  <c r="B5" i="8"/>
  <c r="B6" i="8" s="1"/>
  <c r="O3" i="2"/>
  <c r="O4" i="2"/>
  <c r="N3" i="6" l="1"/>
  <c r="N4" i="6"/>
  <c r="L47" i="6" l="1"/>
  <c r="N47" i="6" s="1"/>
  <c r="L46" i="6"/>
  <c r="N46" i="6" s="1"/>
  <c r="L42" i="6"/>
  <c r="N42" i="6" s="1"/>
  <c r="L38" i="6"/>
  <c r="N38" i="6" s="1"/>
  <c r="L34" i="6"/>
  <c r="N34" i="6" s="1"/>
  <c r="L30" i="6"/>
  <c r="N30" i="6" s="1"/>
  <c r="L26" i="6"/>
  <c r="N26" i="6" s="1"/>
  <c r="L22" i="6"/>
  <c r="N22" i="6" s="1"/>
  <c r="L18" i="6"/>
  <c r="N18" i="6" s="1"/>
  <c r="L14" i="6"/>
  <c r="N14" i="6" s="1"/>
  <c r="L13" i="6"/>
  <c r="N13" i="6" s="1"/>
  <c r="L12" i="6"/>
  <c r="N12" i="6" s="1"/>
  <c r="L11" i="6"/>
  <c r="N11" i="6" s="1"/>
  <c r="L10" i="6"/>
  <c r="N10" i="6" s="1"/>
  <c r="L9" i="6"/>
  <c r="N9" i="6" s="1"/>
  <c r="L8" i="6"/>
  <c r="N8" i="6" s="1"/>
  <c r="L7" i="6"/>
  <c r="N7" i="6" s="1"/>
  <c r="L6" i="6"/>
  <c r="N6" i="6" s="1"/>
  <c r="L44" i="6"/>
  <c r="N44" i="6" s="1"/>
  <c r="L45" i="6"/>
  <c r="N45" i="6" s="1"/>
  <c r="L43" i="6"/>
  <c r="N43" i="6" s="1"/>
  <c r="L40" i="6"/>
  <c r="N40" i="6" s="1"/>
  <c r="L41" i="6"/>
  <c r="N41" i="6" s="1"/>
  <c r="L39" i="6"/>
  <c r="N39" i="6" s="1"/>
  <c r="L36" i="6"/>
  <c r="N36" i="6" s="1"/>
  <c r="L37" i="6"/>
  <c r="N37" i="6" s="1"/>
  <c r="L35" i="6"/>
  <c r="N35" i="6" s="1"/>
  <c r="L32" i="6"/>
  <c r="N32" i="6" s="1"/>
  <c r="L33" i="6"/>
  <c r="N33" i="6" s="1"/>
  <c r="L31" i="6"/>
  <c r="N31" i="6" s="1"/>
  <c r="L28" i="6"/>
  <c r="N28" i="6" s="1"/>
  <c r="L29" i="6"/>
  <c r="N29" i="6" s="1"/>
  <c r="L27" i="6"/>
  <c r="N27" i="6" s="1"/>
  <c r="L25" i="6"/>
  <c r="N25" i="6" s="1"/>
  <c r="L24" i="6"/>
  <c r="N24" i="6" s="1"/>
  <c r="L23" i="6"/>
  <c r="N23" i="6" s="1"/>
  <c r="L21" i="6"/>
  <c r="N21" i="6" s="1"/>
  <c r="L20" i="6"/>
  <c r="N20" i="6" s="1"/>
  <c r="L19" i="6"/>
  <c r="N19" i="6" s="1"/>
  <c r="L17" i="6"/>
  <c r="N17" i="6" s="1"/>
  <c r="L16" i="6"/>
  <c r="N16" i="6" s="1"/>
  <c r="L15" i="6"/>
  <c r="N15" i="6" s="1"/>
  <c r="L23" i="5"/>
  <c r="N23" i="5" s="1"/>
  <c r="L22" i="5"/>
  <c r="N22" i="5" s="1"/>
  <c r="L21" i="5"/>
  <c r="N21" i="5" s="1"/>
  <c r="N20" i="5"/>
  <c r="L20" i="5"/>
  <c r="L19" i="5"/>
  <c r="N19" i="5" s="1"/>
  <c r="L18" i="5"/>
  <c r="N18" i="5" s="1"/>
  <c r="N17" i="5"/>
  <c r="L17" i="5"/>
  <c r="L16" i="5"/>
  <c r="N16" i="5" s="1"/>
  <c r="L15" i="5"/>
  <c r="N15" i="5" s="1"/>
  <c r="O17" i="5" s="1"/>
  <c r="L14" i="5"/>
  <c r="N14" i="5" s="1"/>
  <c r="L13" i="5"/>
  <c r="N13" i="5" s="1"/>
  <c r="L12" i="5"/>
  <c r="N12" i="5" s="1"/>
  <c r="O14" i="5" s="1"/>
  <c r="L11" i="5"/>
  <c r="N11" i="5" s="1"/>
  <c r="L10" i="5"/>
  <c r="N10" i="5" s="1"/>
  <c r="L9" i="5"/>
  <c r="N9" i="5" s="1"/>
  <c r="O11" i="5" s="1"/>
  <c r="O8" i="5"/>
  <c r="L8" i="5"/>
  <c r="N8" i="5" s="1"/>
  <c r="L7" i="5"/>
  <c r="N7" i="5" s="1"/>
  <c r="L6" i="5"/>
  <c r="N6" i="5" s="1"/>
  <c r="L29" i="2"/>
  <c r="N29" i="2" s="1"/>
  <c r="L28" i="2"/>
  <c r="N28" i="2" s="1"/>
  <c r="L27" i="2"/>
  <c r="N27" i="2" s="1"/>
  <c r="L26" i="2"/>
  <c r="N26" i="2" s="1"/>
  <c r="L25" i="2"/>
  <c r="N25" i="2" s="1"/>
  <c r="L24" i="2"/>
  <c r="N24" i="2" s="1"/>
  <c r="L23" i="2"/>
  <c r="N23" i="2" s="1"/>
  <c r="L22" i="2"/>
  <c r="N22" i="2" s="1"/>
  <c r="L21" i="2"/>
  <c r="N21" i="2" s="1"/>
  <c r="N20" i="2"/>
  <c r="L20" i="2"/>
  <c r="N19" i="2"/>
  <c r="L19" i="2"/>
  <c r="L18" i="2"/>
  <c r="N18" i="2" s="1"/>
  <c r="N6" i="2"/>
  <c r="N7" i="2"/>
  <c r="N9" i="2"/>
  <c r="N10" i="2"/>
  <c r="N11" i="2"/>
  <c r="N12" i="2"/>
  <c r="N14" i="2"/>
  <c r="N15" i="2"/>
  <c r="N17" i="2"/>
  <c r="N16" i="2"/>
  <c r="L17" i="2"/>
  <c r="L16" i="2"/>
  <c r="L15" i="2"/>
  <c r="O20" i="5" l="1"/>
  <c r="O23" i="5"/>
  <c r="O29" i="2"/>
  <c r="O26" i="2"/>
  <c r="O23" i="2"/>
  <c r="O20" i="2"/>
  <c r="O17" i="2"/>
  <c r="L9" i="2"/>
  <c r="L10" i="2"/>
  <c r="L11" i="2"/>
  <c r="L12" i="2"/>
  <c r="L13" i="2"/>
  <c r="N13" i="2" s="1"/>
  <c r="L14" i="2"/>
  <c r="L7" i="2"/>
  <c r="L8" i="2"/>
  <c r="N8" i="2" s="1"/>
  <c r="O8" i="2" s="1"/>
  <c r="L6" i="2"/>
  <c r="O11" i="2" l="1"/>
  <c r="O14" i="2"/>
  <c r="C7" i="1"/>
  <c r="G21" i="1"/>
  <c r="H21" i="1"/>
  <c r="I21" i="1"/>
  <c r="J21" i="1"/>
  <c r="J22" i="1" s="1"/>
  <c r="K21" i="1"/>
  <c r="L21" i="1"/>
  <c r="L22" i="1" s="1"/>
  <c r="M21" i="1"/>
  <c r="M22" i="1" s="1"/>
  <c r="F21" i="1"/>
  <c r="F22" i="1" s="1"/>
  <c r="G22" i="1"/>
  <c r="H22" i="1"/>
  <c r="I22" i="1"/>
  <c r="K22" i="1"/>
  <c r="J16" i="1"/>
  <c r="B8" i="1" s="1"/>
  <c r="F16" i="1"/>
  <c r="B7" i="1" s="1"/>
  <c r="D3" i="1"/>
  <c r="F15" i="1" l="1"/>
  <c r="J15" i="1"/>
  <c r="J14" i="1" l="1"/>
  <c r="C8" i="1" s="1"/>
  <c r="F14" i="1"/>
  <c r="C6" i="1" l="1"/>
</calcChain>
</file>

<file path=xl/sharedStrings.xml><?xml version="1.0" encoding="utf-8"?>
<sst xmlns="http://schemas.openxmlformats.org/spreadsheetml/2006/main" count="388" uniqueCount="90">
  <si>
    <t>Negyedév</t>
  </si>
  <si>
    <t>Alapdíj:</t>
  </si>
  <si>
    <t>liter/elszállítás</t>
  </si>
  <si>
    <t>Mennyiség:</t>
  </si>
  <si>
    <t>db</t>
  </si>
  <si>
    <t>űrméret
(liter)</t>
  </si>
  <si>
    <t>Összesen</t>
  </si>
  <si>
    <t>Hetek</t>
  </si>
  <si>
    <t>Hetek száma</t>
  </si>
  <si>
    <t>Heti szállítások száma</t>
  </si>
  <si>
    <t>Hetek száma összesen</t>
  </si>
  <si>
    <t>Heti szállítások száma:</t>
  </si>
  <si>
    <t>ÁFA</t>
  </si>
  <si>
    <t>Várható szemétszállítási díj (Nettó)</t>
  </si>
  <si>
    <t>Várható szemétszállítási díj (Bruttó)</t>
  </si>
  <si>
    <t>Várható szemétszállítási díj (Buttó)</t>
  </si>
  <si>
    <t>ÉV</t>
  </si>
  <si>
    <t>Keret</t>
  </si>
  <si>
    <t>Kutyamenhely üzemeltetés és fenntartás</t>
  </si>
  <si>
    <t xml:space="preserve">ÖNK/SZ/2014-261-es BTG szerződés </t>
  </si>
  <si>
    <t>Szolgáltató</t>
  </si>
  <si>
    <t>Tárgy</t>
  </si>
  <si>
    <t>Időszak</t>
  </si>
  <si>
    <t>ATEV Fehérjefeldolgozó Zrt.</t>
  </si>
  <si>
    <t>Hulladékkezeléssel kapcsolatos szolgáltatás</t>
  </si>
  <si>
    <t>Számlaszám</t>
  </si>
  <si>
    <t>ÁFA alap</t>
  </si>
  <si>
    <t>ÁFA
27%</t>
  </si>
  <si>
    <t>ELMÜ Hálózati Kft.</t>
  </si>
  <si>
    <t>ELMŰ-ÉMÁSZ Energiakereskedő Kft.</t>
  </si>
  <si>
    <t>Áram rendszerhasználati díj</t>
  </si>
  <si>
    <t>Energiadíj</t>
  </si>
  <si>
    <t>Év</t>
  </si>
  <si>
    <t>Hó</t>
  </si>
  <si>
    <t>Negyed év</t>
  </si>
  <si>
    <t>BTG számla száma</t>
  </si>
  <si>
    <t>202001G000041</t>
  </si>
  <si>
    <t>830200112781</t>
  </si>
  <si>
    <t>713102375033</t>
  </si>
  <si>
    <t>19609872XB</t>
  </si>
  <si>
    <t>713302405058</t>
  </si>
  <si>
    <t>830200116929</t>
  </si>
  <si>
    <t>20600602XB</t>
  </si>
  <si>
    <t>202002G000080</t>
  </si>
  <si>
    <t>HK / AHK</t>
  </si>
  <si>
    <t>712602850908</t>
  </si>
  <si>
    <t>20600887XB</t>
  </si>
  <si>
    <t>830400071256</t>
  </si>
  <si>
    <t>202003G000170</t>
  </si>
  <si>
    <t>20601849XB</t>
  </si>
  <si>
    <t>712702878343</t>
  </si>
  <si>
    <t>830100210824</t>
  </si>
  <si>
    <t>202004G000219</t>
  </si>
  <si>
    <t>20602809XB</t>
  </si>
  <si>
    <t>830400076980</t>
  </si>
  <si>
    <t>???</t>
  </si>
  <si>
    <t>202005G000287</t>
  </si>
  <si>
    <t>830300105222</t>
  </si>
  <si>
    <t>710403074497</t>
  </si>
  <si>
    <t>202007G000365</t>
  </si>
  <si>
    <t>20604609XB</t>
  </si>
  <si>
    <t>710603106765</t>
  </si>
  <si>
    <t>830100234148</t>
  </si>
  <si>
    <t xml:space="preserve"> - tól</t>
  </si>
  <si>
    <t xml:space="preserve"> - ig</t>
  </si>
  <si>
    <t>Sorcímkék</t>
  </si>
  <si>
    <t>Végösszeg</t>
  </si>
  <si>
    <t>Összeg / Összesen</t>
  </si>
  <si>
    <t>Oszlopcímkék</t>
  </si>
  <si>
    <t>NHKV</t>
  </si>
  <si>
    <t>Hulladék szállítás</t>
  </si>
  <si>
    <t>KA00020183061791</t>
  </si>
  <si>
    <t>KA00020183061805</t>
  </si>
  <si>
    <t>KA00020183061818</t>
  </si>
  <si>
    <t>KA00020183061889</t>
  </si>
  <si>
    <t>KA00020182042036</t>
  </si>
  <si>
    <t>KA00020182047174</t>
  </si>
  <si>
    <t>Keret maradvány:</t>
  </si>
  <si>
    <t>Költségvetési keret:</t>
  </si>
  <si>
    <t>FELHASZNÁLÁS ÖSSZESEN:</t>
  </si>
  <si>
    <t>MARADVÁNY:</t>
  </si>
  <si>
    <t>Várható havi kiadás :</t>
  </si>
  <si>
    <t>Nettó</t>
  </si>
  <si>
    <t>Bruttó</t>
  </si>
  <si>
    <t>Éves összes:</t>
  </si>
  <si>
    <t>Maradvány:</t>
  </si>
  <si>
    <t>2019. évi szemétszállítás:</t>
  </si>
  <si>
    <t>Szemétszállítás / HÓ</t>
  </si>
  <si>
    <t>Egyéb kiadás becslés / HÓ:</t>
  </si>
  <si>
    <t>Összesen / HÓ: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</si>
</sst>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Ft-40E]_-;\-* #,##0.00\ [$Ft-40E]_-;_-* &quot;-&quot;??\ [$Ft-40E]_-;_-@_-"/>
    <numFmt numFmtId="165" formatCode="_-* #,##0\ _F_t_-;\-* #,##0\ _F_t_-;_-* &quot;-&quot;??\ _F_t_-;_-@_-"/>
    <numFmt numFmtId="166" formatCode="_-* #,##0\ &quot;Ft&quot;_-;\-* #,##0\ &quot;Ft&quot;_-;_-* &quot;-&quot;??\ &quot;Ft&quot;_-;_-@_-"/>
    <numFmt numFmtId="167" formatCode="_-* #,##0\ [$Ft-40E]_-;\-* #,##0\ [$Ft-40E]_-;_-* &quot;-&quot;??\ [$Ft-40E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166" fontId="4" fillId="6" borderId="0" xfId="0" applyNumberFormat="1" applyFont="1" applyFill="1" applyAlignment="1">
      <alignment horizontal="center" vertical="center"/>
    </xf>
    <xf numFmtId="167" fontId="5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0" fillId="3" borderId="1" xfId="1" applyNumberFormat="1" applyFont="1" applyFill="1" applyBorder="1" applyAlignment="1">
      <alignment horizontal="center" vertical="center"/>
    </xf>
    <xf numFmtId="165" fontId="0" fillId="3" borderId="0" xfId="1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9" fontId="0" fillId="0" borderId="1" xfId="3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left" vertical="top" wrapText="1"/>
    </xf>
    <xf numFmtId="166" fontId="0" fillId="0" borderId="0" xfId="2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2" applyNumberFormat="1" applyFont="1" applyAlignment="1">
      <alignment horizontal="center" vertical="center"/>
    </xf>
    <xf numFmtId="166" fontId="0" fillId="0" borderId="0" xfId="0" applyNumberFormat="1"/>
    <xf numFmtId="166" fontId="0" fillId="0" borderId="0" xfId="2" applyNumberFormat="1" applyFont="1"/>
    <xf numFmtId="166" fontId="3" fillId="0" borderId="0" xfId="2" applyNumberFormat="1" applyFont="1"/>
    <xf numFmtId="0" fontId="0" fillId="7" borderId="0" xfId="0" applyFill="1"/>
    <xf numFmtId="166" fontId="0" fillId="7" borderId="0" xfId="0" applyNumberFormat="1" applyFill="1"/>
    <xf numFmtId="14" fontId="0" fillId="0" borderId="1" xfId="0" applyNumberForma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top" wrapText="1"/>
    </xf>
    <xf numFmtId="14" fontId="0" fillId="7" borderId="1" xfId="0" applyNumberFormat="1" applyFill="1" applyBorder="1" applyAlignment="1">
      <alignment horizontal="center" vertical="center"/>
    </xf>
    <xf numFmtId="49" fontId="0" fillId="7" borderId="1" xfId="2" applyNumberFormat="1" applyFont="1" applyFill="1" applyBorder="1" applyAlignment="1">
      <alignment horizontal="center" vertical="center"/>
    </xf>
    <xf numFmtId="166" fontId="0" fillId="7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9" fontId="0" fillId="0" borderId="1" xfId="2" applyNumberFormat="1" applyFont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6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top" wrapText="1"/>
    </xf>
    <xf numFmtId="14" fontId="0" fillId="6" borderId="1" xfId="0" applyNumberFormat="1" applyFill="1" applyBorder="1" applyAlignment="1">
      <alignment horizontal="center" vertical="center"/>
    </xf>
    <xf numFmtId="49" fontId="0" fillId="6" borderId="1" xfId="2" applyNumberFormat="1" applyFont="1" applyFill="1" applyBorder="1" applyAlignment="1">
      <alignment horizontal="center" vertical="center"/>
    </xf>
    <xf numFmtId="166" fontId="0" fillId="6" borderId="1" xfId="2" applyNumberFormat="1" applyFont="1" applyFill="1" applyBorder="1" applyAlignment="1">
      <alignment horizontal="center" vertical="center"/>
    </xf>
    <xf numFmtId="166" fontId="0" fillId="6" borderId="0" xfId="0" applyNumberFormat="1" applyFill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14" fontId="7" fillId="6" borderId="1" xfId="0" applyNumberFormat="1" applyFont="1" applyFill="1" applyBorder="1" applyAlignment="1">
      <alignment horizontal="center" vertical="center"/>
    </xf>
    <xf numFmtId="49" fontId="7" fillId="6" borderId="1" xfId="2" applyNumberFormat="1" applyFont="1" applyFill="1" applyBorder="1" applyAlignment="1">
      <alignment horizontal="center" vertical="center"/>
    </xf>
    <xf numFmtId="166" fontId="7" fillId="6" borderId="1" xfId="2" applyNumberFormat="1" applyFont="1" applyFill="1" applyBorder="1" applyAlignment="1">
      <alignment horizontal="center" vertical="center"/>
    </xf>
    <xf numFmtId="166" fontId="7" fillId="6" borderId="0" xfId="0" applyNumberFormat="1" applyFont="1" applyFill="1"/>
    <xf numFmtId="0" fontId="7" fillId="6" borderId="0" xfId="0" applyFont="1" applyFill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top" wrapText="1"/>
    </xf>
    <xf numFmtId="14" fontId="0" fillId="8" borderId="1" xfId="0" applyNumberFormat="1" applyFill="1" applyBorder="1" applyAlignment="1">
      <alignment horizontal="center" vertical="center"/>
    </xf>
    <xf numFmtId="49" fontId="0" fillId="8" borderId="1" xfId="2" applyNumberFormat="1" applyFont="1" applyFill="1" applyBorder="1" applyAlignment="1">
      <alignment horizontal="center" vertical="center"/>
    </xf>
    <xf numFmtId="166" fontId="0" fillId="8" borderId="1" xfId="2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top" wrapText="1"/>
    </xf>
    <xf numFmtId="14" fontId="0" fillId="9" borderId="1" xfId="0" applyNumberFormat="1" applyFill="1" applyBorder="1" applyAlignment="1">
      <alignment horizontal="center" vertical="center"/>
    </xf>
    <xf numFmtId="49" fontId="0" fillId="9" borderId="1" xfId="2" applyNumberFormat="1" applyFont="1" applyFill="1" applyBorder="1" applyAlignment="1">
      <alignment horizontal="center" vertical="center"/>
    </xf>
    <xf numFmtId="166" fontId="0" fillId="9" borderId="1" xfId="2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top" wrapText="1"/>
    </xf>
    <xf numFmtId="14" fontId="0" fillId="10" borderId="1" xfId="0" applyNumberFormat="1" applyFill="1" applyBorder="1" applyAlignment="1">
      <alignment horizontal="center" vertical="center"/>
    </xf>
    <xf numFmtId="49" fontId="0" fillId="10" borderId="1" xfId="2" applyNumberFormat="1" applyFont="1" applyFill="1" applyBorder="1" applyAlignment="1">
      <alignment horizontal="center" vertical="center"/>
    </xf>
    <xf numFmtId="166" fontId="0" fillId="10" borderId="1" xfId="2" applyNumberFormat="1" applyFont="1" applyFill="1" applyBorder="1" applyAlignment="1">
      <alignment horizontal="center" vertical="center"/>
    </xf>
    <xf numFmtId="166" fontId="8" fillId="0" borderId="0" xfId="2" applyNumberFormat="1" applyFont="1" applyAlignment="1">
      <alignment horizontal="center" vertical="center"/>
    </xf>
    <xf numFmtId="166" fontId="8" fillId="0" borderId="0" xfId="2" applyNumberFormat="1" applyFont="1"/>
    <xf numFmtId="49" fontId="9" fillId="0" borderId="0" xfId="2" applyNumberFormat="1" applyFont="1" applyAlignment="1">
      <alignment horizontal="left" vertical="center"/>
    </xf>
    <xf numFmtId="166" fontId="2" fillId="0" borderId="0" xfId="2" applyNumberFormat="1" applyFont="1" applyAlignment="1">
      <alignment horizontal="center" vertical="center"/>
    </xf>
    <xf numFmtId="166" fontId="10" fillId="5" borderId="0" xfId="2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4" fillId="0" borderId="1" xfId="2" applyNumberFormat="1" applyFont="1" applyBorder="1" applyAlignment="1">
      <alignment horizontal="center" vertical="center"/>
    </xf>
    <xf numFmtId="166" fontId="2" fillId="0" borderId="0" xfId="0" applyNumberFormat="1" applyFont="1"/>
    <xf numFmtId="166" fontId="2" fillId="0" borderId="1" xfId="2" applyNumberFormat="1" applyFont="1" applyBorder="1" applyAlignment="1">
      <alignment horizontal="left" vertical="center" wrapText="1"/>
    </xf>
    <xf numFmtId="166" fontId="3" fillId="0" borderId="0" xfId="2" applyNumberFormat="1" applyFont="1" applyAlignment="1">
      <alignment horizontal="left" vertical="center"/>
    </xf>
    <xf numFmtId="166" fontId="2" fillId="0" borderId="0" xfId="2" applyNumberFormat="1" applyFont="1" applyAlignment="1">
      <alignment horizontal="left" vertical="center" wrapText="1"/>
    </xf>
    <xf numFmtId="166" fontId="3" fillId="0" borderId="0" xfId="0" applyNumberFormat="1" applyFont="1"/>
    <xf numFmtId="0" fontId="3" fillId="0" borderId="0" xfId="0" applyFont="1"/>
    <xf numFmtId="0" fontId="2" fillId="2" borderId="0" xfId="0" applyFont="1" applyFill="1"/>
    <xf numFmtId="167" fontId="2" fillId="2" borderId="0" xfId="0" applyNumberFormat="1" applyFont="1" applyFill="1"/>
    <xf numFmtId="0" fontId="0" fillId="0" borderId="1" xfId="0" applyBorder="1"/>
    <xf numFmtId="167" fontId="0" fillId="0" borderId="1" xfId="0" applyNumberFormat="1" applyBorder="1"/>
    <xf numFmtId="0" fontId="3" fillId="0" borderId="1" xfId="0" applyFont="1" applyBorder="1"/>
    <xf numFmtId="167" fontId="3" fillId="0" borderId="1" xfId="0" applyNumberFormat="1" applyFont="1" applyBorder="1"/>
    <xf numFmtId="0" fontId="2" fillId="0" borderId="0" xfId="0" applyFont="1"/>
    <xf numFmtId="0" fontId="2" fillId="0" borderId="1" xfId="0" applyFont="1" applyBorder="1"/>
    <xf numFmtId="167" fontId="2" fillId="0" borderId="1" xfId="0" applyNumberFormat="1" applyFont="1" applyBorder="1"/>
  </cellXfs>
  <cellStyles count="4">
    <cellStyle name="Ezres" xfId="1" builtinId="3"/>
    <cellStyle name="Normál" xfId="0" builtinId="0"/>
    <cellStyle name="Pénznem" xfId="2" builtinId="4"/>
    <cellStyle name="Százalék" xfId="3" builtinId="5"/>
  </cellStyles>
  <dxfs count="4">
    <dxf>
      <numFmt numFmtId="166" formatCode="_-* #,##0\ &quot;Ft&quot;_-;\-* #,##0\ &quot;Ft&quot;_-;_-* &quot;-&quot;??\ &quot;Ft&quot;_-;_-@_-"/>
    </dxf>
    <dxf>
      <numFmt numFmtId="166" formatCode="_-* #,##0\ &quot;Ft&quot;_-;\-* #,##0\ &quot;Ft&quot;_-;_-* &quot;-&quot;??\ &quot;Ft&quot;_-;_-@_-"/>
    </dxf>
    <dxf>
      <numFmt numFmtId="166" formatCode="_-* #,##0\ &quot;Ft&quot;_-;\-* #,##0\ &quot;Ft&quot;_-;_-* &quot;-&quot;??\ &quot;Ft&quot;_-;_-@_-"/>
    </dxf>
    <dxf>
      <numFmt numFmtId="166" formatCode="_-* #,##0\ &quot;Ft&quot;_-;\-* #,##0\ &quot;Ft&quot;_-;_-* &quot;-&quot;??\ &quot;Ft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koI" refreshedDate="44056.672595138887" createdVersion="5" refreshedVersion="5" minRefreshableVersion="3" recordCount="24">
  <cacheSource type="worksheet">
    <worksheetSource ref="B5:N29" sheet="Keret felhasználás-Btg menhely"/>
  </cacheSource>
  <cacheFields count="13">
    <cacheField name="Negyed év" numFmtId="0">
      <sharedItems containsSemiMixedTypes="0" containsString="0" containsNumber="1" containsInteger="1" minValue="1" maxValue="4" count="3">
        <n v="4"/>
        <n v="1"/>
        <n v="2"/>
      </sharedItems>
    </cacheField>
    <cacheField name="Év" numFmtId="0">
      <sharedItems containsSemiMixedTypes="0" containsString="0" containsNumber="1" containsInteger="1" minValue="2019" maxValue="2020" count="2">
        <n v="2019"/>
        <n v="2020"/>
      </sharedItems>
    </cacheField>
    <cacheField name="Hó" numFmtId="0">
      <sharedItems containsSemiMixedTypes="0" containsString="0" containsNumber="1" containsInteger="1" minValue="1" maxValue="12" count="8">
        <n v="10"/>
        <n v="11"/>
        <n v="12"/>
        <n v="1"/>
        <n v="2"/>
        <n v="3"/>
        <n v="4"/>
        <n v="5"/>
      </sharedItems>
    </cacheField>
    <cacheField name="BTG számla száma" numFmtId="0">
      <sharedItems containsBlank="1"/>
    </cacheField>
    <cacheField name="Szolgáltató" numFmtId="0">
      <sharedItems count="3">
        <s v="ATEV Fehérjefeldolgozó Zrt."/>
        <s v="ELMÜ Hálózati Kft."/>
        <s v="ELMŰ-ÉMÁSZ Energiakereskedő Kft."/>
      </sharedItems>
    </cacheField>
    <cacheField name="Tárgy" numFmtId="0">
      <sharedItems/>
    </cacheField>
    <cacheField name=" - tól" numFmtId="14">
      <sharedItems containsSemiMixedTypes="0" containsNonDate="0" containsDate="1" containsString="0" minDate="2019-10-01T00:00:00" maxDate="2020-05-03T00:00:00"/>
    </cacheField>
    <cacheField name=" - ig" numFmtId="14">
      <sharedItems containsSemiMixedTypes="0" containsNonDate="0" containsDate="1" containsString="0" minDate="2019-10-31T00:00:00" maxDate="2020-06-02T00:00:00"/>
    </cacheField>
    <cacheField name="Számlaszám" numFmtId="49">
      <sharedItems containsBlank="1"/>
    </cacheField>
    <cacheField name="ÁFA alap" numFmtId="166">
      <sharedItems containsSemiMixedTypes="0" containsString="0" containsNumber="1" containsInteger="1" minValue="65619" maxValue="140869"/>
    </cacheField>
    <cacheField name="ÁFA_x000a_27%" numFmtId="166">
      <sharedItems containsSemiMixedTypes="0" containsString="0" containsNumber="1" minValue="17717.13" maxValue="38034.630000000005"/>
    </cacheField>
    <cacheField name="HK / AHK" numFmtId="166">
      <sharedItems containsString="0" containsBlank="1" containsNumber="1" containsInteger="1" minValue="12652" maxValue="27514"/>
    </cacheField>
    <cacheField name="Összesen" numFmtId="166">
      <sharedItems containsSemiMixedTypes="0" containsString="0" containsNumber="1" minValue="83336.13" maxValue="178903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enkoI" refreshedDate="44056.690322222224" createdVersion="5" refreshedVersion="5" minRefreshableVersion="3" recordCount="42">
  <cacheSource type="worksheet">
    <worksheetSource ref="B5:N47" sheet="Teljes költségek"/>
  </cacheSource>
  <cacheFields count="13">
    <cacheField name="Negyed év" numFmtId="0">
      <sharedItems containsSemiMixedTypes="0" containsString="0" containsNumber="1" containsInteger="1" minValue="1" maxValue="4" count="4">
        <n v="4"/>
        <n v="1"/>
        <n v="2"/>
        <n v="3"/>
      </sharedItems>
    </cacheField>
    <cacheField name="Év" numFmtId="0">
      <sharedItems containsSemiMixedTypes="0" containsString="0" containsNumber="1" containsInteger="1" minValue="2019" maxValue="2020" count="2">
        <n v="2019"/>
        <n v="2020"/>
      </sharedItems>
    </cacheField>
    <cacheField name="Hó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BTG számla száma" numFmtId="0">
      <sharedItems containsBlank="1"/>
    </cacheField>
    <cacheField name="Szolgáltató" numFmtId="0">
      <sharedItems count="4">
        <s v="ATEV Fehérjefeldolgozó Zrt."/>
        <s v="ELMÜ Hálózati Kft."/>
        <s v="ELMŰ-ÉMÁSZ Energiakereskedő Kft."/>
        <s v="NHKV"/>
      </sharedItems>
    </cacheField>
    <cacheField name="Tárgy" numFmtId="0">
      <sharedItems/>
    </cacheField>
    <cacheField name=" - tól" numFmtId="14">
      <sharedItems containsNonDate="0" containsDate="1" containsString="0" containsBlank="1" minDate="2019-10-01T00:00:00" maxDate="2020-05-03T00:00:00"/>
    </cacheField>
    <cacheField name=" - ig" numFmtId="14">
      <sharedItems containsNonDate="0" containsDate="1" containsString="0" containsBlank="1" minDate="2019-10-31T00:00:00" maxDate="2020-06-02T00:00:00"/>
    </cacheField>
    <cacheField name="Számlaszám" numFmtId="49">
      <sharedItems containsBlank="1"/>
    </cacheField>
    <cacheField name="ÁFA alap" numFmtId="166">
      <sharedItems containsSemiMixedTypes="0" containsString="0" containsNumber="1" containsInteger="1" minValue="65619" maxValue="239100"/>
    </cacheField>
    <cacheField name="ÁFA_x000a_27%" numFmtId="166">
      <sharedItems containsSemiMixedTypes="0" containsString="0" containsNumber="1" minValue="17717.13" maxValue="64557.000000000007"/>
    </cacheField>
    <cacheField name="HK / AHK" numFmtId="166">
      <sharedItems containsString="0" containsBlank="1" containsNumber="1" containsInteger="1" minValue="12652" maxValue="27514"/>
    </cacheField>
    <cacheField name="Összesen" numFmtId="166">
      <sharedItems containsSemiMixedTypes="0" containsString="0" containsNumber="1" minValue="83336.13" maxValue="3036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m/>
    <x v="0"/>
    <s v="Hulladékkezeléssel kapcsolatos szolgáltatás"/>
    <d v="2019-10-01T00:00:00"/>
    <d v="2019-10-31T00:00:00"/>
    <m/>
    <n v="128115"/>
    <n v="34591.050000000003"/>
    <m/>
    <n v="162706.04999999999"/>
  </r>
  <r>
    <x v="0"/>
    <x v="0"/>
    <x v="0"/>
    <m/>
    <x v="1"/>
    <s v="Áram rendszerhasználati díj"/>
    <d v="2019-10-02T00:00:00"/>
    <d v="2019-11-01T00:00:00"/>
    <m/>
    <n v="65619"/>
    <n v="17717.13"/>
    <m/>
    <n v="83336.13"/>
  </r>
  <r>
    <x v="0"/>
    <x v="0"/>
    <x v="0"/>
    <m/>
    <x v="2"/>
    <s v="Energiadíj"/>
    <d v="2019-10-01T00:00:00"/>
    <d v="2019-10-31T00:00:00"/>
    <m/>
    <n v="97762"/>
    <n v="26395.74"/>
    <n v="13086"/>
    <n v="137243.74"/>
  </r>
  <r>
    <x v="0"/>
    <x v="0"/>
    <x v="1"/>
    <s v="202001G000041"/>
    <x v="0"/>
    <s v="Hulladékkezeléssel kapcsolatos szolgáltatás"/>
    <d v="2019-11-01T00:00:00"/>
    <d v="2019-11-30T00:00:00"/>
    <s v="19609872XB"/>
    <n v="101217"/>
    <n v="27328.59"/>
    <m/>
    <n v="128545.59"/>
  </r>
  <r>
    <x v="0"/>
    <x v="0"/>
    <x v="1"/>
    <s v="202001G000041"/>
    <x v="1"/>
    <s v="Áram rendszerhasználati díj"/>
    <d v="2019-11-02T00:00:00"/>
    <d v="2019-12-01T00:00:00"/>
    <s v="713102375033"/>
    <n v="65619"/>
    <n v="17717.13"/>
    <m/>
    <n v="83336.13"/>
  </r>
  <r>
    <x v="0"/>
    <x v="0"/>
    <x v="1"/>
    <s v="202001G000041"/>
    <x v="2"/>
    <s v="Energiadíj"/>
    <d v="2019-11-02T00:00:00"/>
    <d v="2019-12-01T00:00:00"/>
    <s v="830200112781"/>
    <n v="97762"/>
    <n v="26395.74"/>
    <n v="12798"/>
    <n v="136955.74"/>
  </r>
  <r>
    <x v="0"/>
    <x v="0"/>
    <x v="2"/>
    <s v="202001G000041"/>
    <x v="0"/>
    <s v="Hulladékkezeléssel kapcsolatos szolgáltatás"/>
    <d v="2019-12-01T00:00:00"/>
    <d v="2019-12-31T00:00:00"/>
    <s v="20600602XB"/>
    <n v="82178"/>
    <n v="22188.06"/>
    <m/>
    <n v="104366.06"/>
  </r>
  <r>
    <x v="0"/>
    <x v="0"/>
    <x v="2"/>
    <s v="202001G000041"/>
    <x v="1"/>
    <s v="Áram rendszerhasználati díj"/>
    <d v="2019-12-02T00:00:00"/>
    <d v="2020-01-01T00:00:00"/>
    <s v="830200116929"/>
    <n v="97762"/>
    <n v="26395.74"/>
    <m/>
    <n v="124157.74"/>
  </r>
  <r>
    <x v="0"/>
    <x v="0"/>
    <x v="2"/>
    <s v="202001G000041"/>
    <x v="2"/>
    <s v="Energiadíj"/>
    <d v="2019-12-02T00:00:00"/>
    <d v="2020-01-01T00:00:00"/>
    <s v="713302405058"/>
    <n v="65827"/>
    <n v="17773.29"/>
    <n v="13971"/>
    <n v="97571.290000000008"/>
  </r>
  <r>
    <x v="1"/>
    <x v="1"/>
    <x v="3"/>
    <s v="202002G000080"/>
    <x v="0"/>
    <s v="Hulladékkezeléssel kapcsolatos szolgáltatás"/>
    <d v="2020-01-01T00:00:00"/>
    <d v="2020-01-31T00:00:00"/>
    <s v="20600887XB"/>
    <n v="140869"/>
    <n v="38034.630000000005"/>
    <m/>
    <n v="178903.63"/>
  </r>
  <r>
    <x v="1"/>
    <x v="1"/>
    <x v="3"/>
    <s v="202002G000080"/>
    <x v="2"/>
    <s v="Energiadíj"/>
    <d v="2020-01-02T00:00:00"/>
    <d v="2020-02-01T00:00:00"/>
    <s v="830400071256"/>
    <n v="97762"/>
    <n v="26395.74"/>
    <n v="15259"/>
    <n v="139416.74"/>
  </r>
  <r>
    <x v="1"/>
    <x v="1"/>
    <x v="3"/>
    <s v="202002G000080"/>
    <x v="1"/>
    <s v="Áram rendszerhasználati díj"/>
    <d v="2020-01-02T00:00:00"/>
    <d v="2020-02-01T00:00:00"/>
    <s v="712602850908"/>
    <n v="72116"/>
    <n v="19471.32"/>
    <m/>
    <n v="91587.32"/>
  </r>
  <r>
    <x v="1"/>
    <x v="1"/>
    <x v="4"/>
    <s v="202003G000170"/>
    <x v="0"/>
    <s v="Hulladékkezeléssel kapcsolatos szolgáltatás"/>
    <d v="2020-02-01T00:00:00"/>
    <d v="2020-02-29T00:00:00"/>
    <s v="20601849XB"/>
    <n v="73577"/>
    <n v="19865.79"/>
    <m/>
    <n v="93442.790000000008"/>
  </r>
  <r>
    <x v="1"/>
    <x v="1"/>
    <x v="4"/>
    <s v="202003G000170"/>
    <x v="2"/>
    <s v="Energiadíj"/>
    <d v="2020-02-02T00:00:00"/>
    <d v="2020-03-01T00:00:00"/>
    <s v="830100210824"/>
    <n v="97762"/>
    <n v="26395.74"/>
    <n v="12652"/>
    <n v="136809.74"/>
  </r>
  <r>
    <x v="1"/>
    <x v="1"/>
    <x v="4"/>
    <s v="202003G000170"/>
    <x v="1"/>
    <s v="Áram rendszerhasználati díj"/>
    <d v="2020-02-02T00:00:00"/>
    <d v="2020-03-01T00:00:00"/>
    <s v="712702878343"/>
    <n v="72116"/>
    <n v="19471.32"/>
    <m/>
    <n v="91587.32"/>
  </r>
  <r>
    <x v="1"/>
    <x v="1"/>
    <x v="5"/>
    <s v="202004G000219"/>
    <x v="0"/>
    <s v="Hulladékkezeléssel kapcsolatos szolgáltatás"/>
    <d v="2020-03-01T00:00:00"/>
    <d v="2020-03-31T00:00:00"/>
    <s v="20602809XB"/>
    <n v="73354"/>
    <n v="19805.580000000002"/>
    <m/>
    <n v="93159.58"/>
  </r>
  <r>
    <x v="1"/>
    <x v="1"/>
    <x v="5"/>
    <s v="202004G000219"/>
    <x v="2"/>
    <s v="Energiadíj"/>
    <d v="2020-03-02T00:00:00"/>
    <d v="2020-04-01T00:00:00"/>
    <s v="830400076980"/>
    <n v="97762"/>
    <n v="26395.74"/>
    <n v="17202"/>
    <n v="141359.74"/>
  </r>
  <r>
    <x v="1"/>
    <x v="1"/>
    <x v="5"/>
    <s v="202004G000219"/>
    <x v="1"/>
    <s v="Áram rendszerhasználati díj"/>
    <d v="2020-03-02T00:00:00"/>
    <d v="2020-04-01T00:00:00"/>
    <s v="???"/>
    <n v="72116"/>
    <n v="19471.32"/>
    <m/>
    <n v="91587.32"/>
  </r>
  <r>
    <x v="2"/>
    <x v="1"/>
    <x v="6"/>
    <s v="202005G000287"/>
    <x v="0"/>
    <s v="Hulladékkezeléssel kapcsolatos szolgáltatás"/>
    <d v="2020-04-01T00:00:00"/>
    <d v="2020-04-30T00:00:00"/>
    <s v="20601849XB"/>
    <n v="132194"/>
    <n v="35692.380000000005"/>
    <m/>
    <n v="167886.38"/>
  </r>
  <r>
    <x v="2"/>
    <x v="1"/>
    <x v="6"/>
    <s v="202005G000287"/>
    <x v="2"/>
    <s v="Energiadíj"/>
    <d v="2020-04-02T00:00:00"/>
    <d v="2020-05-01T00:00:00"/>
    <s v="830300105222"/>
    <n v="97762"/>
    <n v="26395.74"/>
    <n v="19833"/>
    <n v="143990.74"/>
  </r>
  <r>
    <x v="2"/>
    <x v="1"/>
    <x v="6"/>
    <s v="202005G000287"/>
    <x v="1"/>
    <s v="Áram rendszerhasználati díj"/>
    <d v="2020-04-02T00:00:00"/>
    <d v="2020-05-01T00:00:00"/>
    <s v="710403074497"/>
    <n v="72116"/>
    <n v="19471.32"/>
    <m/>
    <n v="91587.32"/>
  </r>
  <r>
    <x v="2"/>
    <x v="1"/>
    <x v="7"/>
    <s v="202007G000365"/>
    <x v="0"/>
    <s v="Hulladékkezeléssel kapcsolatos szolgáltatás"/>
    <d v="2020-05-01T00:00:00"/>
    <d v="2020-05-31T00:00:00"/>
    <s v="20604609XB"/>
    <n v="81733"/>
    <n v="22067.91"/>
    <m/>
    <n v="103800.91"/>
  </r>
  <r>
    <x v="2"/>
    <x v="1"/>
    <x v="7"/>
    <s v="202007G000365"/>
    <x v="2"/>
    <s v="Energiadíj"/>
    <d v="2020-05-02T00:00:00"/>
    <d v="2020-06-01T00:00:00"/>
    <s v="830100234148"/>
    <n v="97762"/>
    <n v="26395.74"/>
    <n v="27514"/>
    <n v="151671.74"/>
  </r>
  <r>
    <x v="2"/>
    <x v="1"/>
    <x v="7"/>
    <s v="202007G000365"/>
    <x v="1"/>
    <s v="Áram rendszerhasználati díj"/>
    <d v="2020-05-02T00:00:00"/>
    <d v="2020-06-01T00:00:00"/>
    <s v="710603106765"/>
    <n v="72116"/>
    <n v="19471.32"/>
    <m/>
    <n v="91587.3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">
  <r>
    <x v="0"/>
    <x v="0"/>
    <x v="0"/>
    <m/>
    <x v="0"/>
    <s v="Hulladékkezeléssel kapcsolatos szolgáltatás"/>
    <d v="2019-10-01T00:00:00"/>
    <d v="2019-10-31T00:00:00"/>
    <m/>
    <n v="128115"/>
    <n v="34591.050000000003"/>
    <m/>
    <n v="162706.04999999999"/>
  </r>
  <r>
    <x v="0"/>
    <x v="0"/>
    <x v="0"/>
    <m/>
    <x v="1"/>
    <s v="Áram rendszerhasználati díj"/>
    <d v="2019-10-02T00:00:00"/>
    <d v="2019-11-01T00:00:00"/>
    <m/>
    <n v="65619"/>
    <n v="17717.13"/>
    <m/>
    <n v="83336.13"/>
  </r>
  <r>
    <x v="0"/>
    <x v="0"/>
    <x v="0"/>
    <m/>
    <x v="2"/>
    <s v="Energiadíj"/>
    <d v="2019-10-01T00:00:00"/>
    <d v="2019-10-31T00:00:00"/>
    <m/>
    <n v="97762"/>
    <n v="26395.74"/>
    <n v="13086"/>
    <n v="137243.74"/>
  </r>
  <r>
    <x v="0"/>
    <x v="0"/>
    <x v="1"/>
    <s v="202001G000041"/>
    <x v="0"/>
    <s v="Hulladékkezeléssel kapcsolatos szolgáltatás"/>
    <d v="2019-11-01T00:00:00"/>
    <d v="2019-11-30T00:00:00"/>
    <s v="19609872XB"/>
    <n v="101217"/>
    <n v="27328.59"/>
    <m/>
    <n v="128545.59"/>
  </r>
  <r>
    <x v="0"/>
    <x v="0"/>
    <x v="1"/>
    <s v="202001G000041"/>
    <x v="1"/>
    <s v="Áram rendszerhasználati díj"/>
    <d v="2019-11-02T00:00:00"/>
    <d v="2019-12-01T00:00:00"/>
    <s v="713102375033"/>
    <n v="65619"/>
    <n v="17717.13"/>
    <m/>
    <n v="83336.13"/>
  </r>
  <r>
    <x v="0"/>
    <x v="0"/>
    <x v="1"/>
    <s v="202001G000041"/>
    <x v="2"/>
    <s v="Energiadíj"/>
    <d v="2019-11-02T00:00:00"/>
    <d v="2019-12-01T00:00:00"/>
    <s v="830200112781"/>
    <n v="97762"/>
    <n v="26395.74"/>
    <n v="12798"/>
    <n v="136955.74"/>
  </r>
  <r>
    <x v="0"/>
    <x v="0"/>
    <x v="2"/>
    <s v="202001G000041"/>
    <x v="0"/>
    <s v="Hulladékkezeléssel kapcsolatos szolgáltatás"/>
    <d v="2019-12-01T00:00:00"/>
    <d v="2019-12-31T00:00:00"/>
    <s v="20600602XB"/>
    <n v="82178"/>
    <n v="22188.06"/>
    <m/>
    <n v="104366.06"/>
  </r>
  <r>
    <x v="0"/>
    <x v="0"/>
    <x v="2"/>
    <s v="202001G000041"/>
    <x v="1"/>
    <s v="Áram rendszerhasználati díj"/>
    <d v="2019-12-02T00:00:00"/>
    <d v="2020-01-01T00:00:00"/>
    <s v="830200116929"/>
    <n v="97762"/>
    <n v="26395.74"/>
    <m/>
    <n v="124157.74"/>
  </r>
  <r>
    <x v="0"/>
    <x v="0"/>
    <x v="2"/>
    <s v="202001G000041"/>
    <x v="2"/>
    <s v="Energiadíj"/>
    <d v="2019-12-02T00:00:00"/>
    <d v="2020-01-01T00:00:00"/>
    <s v="713302405058"/>
    <n v="65827"/>
    <n v="17773.29"/>
    <n v="13971"/>
    <n v="97571.290000000008"/>
  </r>
  <r>
    <x v="1"/>
    <x v="1"/>
    <x v="3"/>
    <s v="202002G000080"/>
    <x v="0"/>
    <s v="Hulladékkezeléssel kapcsolatos szolgáltatás"/>
    <d v="2020-01-01T00:00:00"/>
    <d v="2020-01-31T00:00:00"/>
    <s v="20600887XB"/>
    <n v="140869"/>
    <n v="38034.630000000005"/>
    <m/>
    <n v="178903.63"/>
  </r>
  <r>
    <x v="1"/>
    <x v="1"/>
    <x v="3"/>
    <s v="202002G000080"/>
    <x v="2"/>
    <s v="Energiadíj"/>
    <d v="2020-01-02T00:00:00"/>
    <d v="2020-02-01T00:00:00"/>
    <s v="830400071256"/>
    <n v="97762"/>
    <n v="26395.74"/>
    <n v="15259"/>
    <n v="139416.74"/>
  </r>
  <r>
    <x v="1"/>
    <x v="1"/>
    <x v="3"/>
    <s v="202002G000080"/>
    <x v="1"/>
    <s v="Áram rendszerhasználati díj"/>
    <d v="2020-01-02T00:00:00"/>
    <d v="2020-02-01T00:00:00"/>
    <s v="712602850908"/>
    <n v="72116"/>
    <n v="19471.32"/>
    <m/>
    <n v="91587.32"/>
  </r>
  <r>
    <x v="1"/>
    <x v="1"/>
    <x v="4"/>
    <s v="202003G000170"/>
    <x v="0"/>
    <s v="Hulladékkezeléssel kapcsolatos szolgáltatás"/>
    <d v="2020-02-01T00:00:00"/>
    <d v="2020-02-29T00:00:00"/>
    <s v="20601849XB"/>
    <n v="73577"/>
    <n v="19865.79"/>
    <m/>
    <n v="93442.790000000008"/>
  </r>
  <r>
    <x v="1"/>
    <x v="1"/>
    <x v="4"/>
    <s v="202003G000170"/>
    <x v="2"/>
    <s v="Energiadíj"/>
    <d v="2020-02-02T00:00:00"/>
    <d v="2020-03-01T00:00:00"/>
    <s v="830100210824"/>
    <n v="97762"/>
    <n v="26395.74"/>
    <n v="12652"/>
    <n v="136809.74"/>
  </r>
  <r>
    <x v="1"/>
    <x v="1"/>
    <x v="4"/>
    <s v="202003G000170"/>
    <x v="1"/>
    <s v="Áram rendszerhasználati díj"/>
    <d v="2020-02-02T00:00:00"/>
    <d v="2020-03-01T00:00:00"/>
    <s v="712702878343"/>
    <n v="72116"/>
    <n v="19471.32"/>
    <m/>
    <n v="91587.32"/>
  </r>
  <r>
    <x v="1"/>
    <x v="1"/>
    <x v="5"/>
    <s v="202004G000219"/>
    <x v="0"/>
    <s v="Hulladékkezeléssel kapcsolatos szolgáltatás"/>
    <d v="2020-03-01T00:00:00"/>
    <d v="2020-03-31T00:00:00"/>
    <s v="20602809XB"/>
    <n v="73354"/>
    <n v="19805.580000000002"/>
    <m/>
    <n v="93159.58"/>
  </r>
  <r>
    <x v="1"/>
    <x v="1"/>
    <x v="5"/>
    <s v="202004G000219"/>
    <x v="2"/>
    <s v="Energiadíj"/>
    <d v="2020-03-02T00:00:00"/>
    <d v="2020-04-01T00:00:00"/>
    <s v="830400076980"/>
    <n v="97762"/>
    <n v="26395.74"/>
    <n v="17202"/>
    <n v="141359.74"/>
  </r>
  <r>
    <x v="1"/>
    <x v="1"/>
    <x v="5"/>
    <s v="202004G000219"/>
    <x v="1"/>
    <s v="Áram rendszerhasználati díj"/>
    <d v="2020-03-02T00:00:00"/>
    <d v="2020-04-01T00:00:00"/>
    <s v="???"/>
    <n v="72116"/>
    <n v="19471.32"/>
    <m/>
    <n v="91587.32"/>
  </r>
  <r>
    <x v="2"/>
    <x v="1"/>
    <x v="6"/>
    <s v="202005G000287"/>
    <x v="0"/>
    <s v="Hulladékkezeléssel kapcsolatos szolgáltatás"/>
    <d v="2020-04-01T00:00:00"/>
    <d v="2020-04-30T00:00:00"/>
    <s v="20601849XB"/>
    <n v="132194"/>
    <n v="35692.380000000005"/>
    <m/>
    <n v="167886.38"/>
  </r>
  <r>
    <x v="2"/>
    <x v="1"/>
    <x v="6"/>
    <s v="202005G000287"/>
    <x v="2"/>
    <s v="Energiadíj"/>
    <d v="2020-04-02T00:00:00"/>
    <d v="2020-05-01T00:00:00"/>
    <s v="830300105222"/>
    <n v="97762"/>
    <n v="26395.74"/>
    <n v="19833"/>
    <n v="143990.74"/>
  </r>
  <r>
    <x v="2"/>
    <x v="1"/>
    <x v="6"/>
    <s v="202005G000287"/>
    <x v="1"/>
    <s v="Áram rendszerhasználati díj"/>
    <d v="2020-04-02T00:00:00"/>
    <d v="2020-05-01T00:00:00"/>
    <s v="710403074497"/>
    <n v="72116"/>
    <n v="19471.32"/>
    <m/>
    <n v="91587.32"/>
  </r>
  <r>
    <x v="2"/>
    <x v="1"/>
    <x v="7"/>
    <s v="202007G000365"/>
    <x v="0"/>
    <s v="Hulladékkezeléssel kapcsolatos szolgáltatás"/>
    <d v="2020-05-01T00:00:00"/>
    <d v="2020-05-31T00:00:00"/>
    <s v="20604609XB"/>
    <n v="81733"/>
    <n v="22067.91"/>
    <m/>
    <n v="103800.91"/>
  </r>
  <r>
    <x v="2"/>
    <x v="1"/>
    <x v="7"/>
    <s v="202007G000365"/>
    <x v="2"/>
    <s v="Energiadíj"/>
    <d v="2020-05-02T00:00:00"/>
    <d v="2020-06-01T00:00:00"/>
    <s v="830100234148"/>
    <n v="97762"/>
    <n v="26395.74"/>
    <n v="27514"/>
    <n v="151671.74"/>
  </r>
  <r>
    <x v="2"/>
    <x v="1"/>
    <x v="7"/>
    <s v="202007G000365"/>
    <x v="1"/>
    <s v="Áram rendszerhasználati díj"/>
    <d v="2020-05-02T00:00:00"/>
    <d v="2020-06-01T00:00:00"/>
    <s v="710603106765"/>
    <n v="72116"/>
    <n v="19471.32"/>
    <m/>
    <n v="91587.32"/>
  </r>
  <r>
    <x v="1"/>
    <x v="0"/>
    <x v="3"/>
    <m/>
    <x v="3"/>
    <s v="Hulladék szállítás"/>
    <m/>
    <m/>
    <s v="KA00020183061791"/>
    <n v="239100"/>
    <n v="64557.000000000007"/>
    <m/>
    <n v="303657"/>
  </r>
  <r>
    <x v="1"/>
    <x v="0"/>
    <x v="4"/>
    <m/>
    <x v="3"/>
    <s v="Hulladék szállítás"/>
    <m/>
    <m/>
    <s v="KA00020183061791"/>
    <n v="239100"/>
    <n v="64557.000000000007"/>
    <m/>
    <n v="303657"/>
  </r>
  <r>
    <x v="1"/>
    <x v="0"/>
    <x v="5"/>
    <m/>
    <x v="3"/>
    <s v="Hulladék szállítás"/>
    <m/>
    <m/>
    <s v="KA00020183061791"/>
    <n v="239100"/>
    <n v="64557.000000000007"/>
    <m/>
    <n v="303657"/>
  </r>
  <r>
    <x v="2"/>
    <x v="0"/>
    <x v="6"/>
    <m/>
    <x v="3"/>
    <s v="Hulladék szállítás"/>
    <m/>
    <m/>
    <s v="KA00020183061805"/>
    <n v="239100"/>
    <n v="64557.000000000007"/>
    <m/>
    <n v="303657"/>
  </r>
  <r>
    <x v="2"/>
    <x v="0"/>
    <x v="7"/>
    <m/>
    <x v="3"/>
    <s v="Hulladék szállítás"/>
    <m/>
    <m/>
    <s v="KA00020183061805"/>
    <n v="239100"/>
    <n v="64557.000000000007"/>
    <m/>
    <n v="303657"/>
  </r>
  <r>
    <x v="2"/>
    <x v="0"/>
    <x v="8"/>
    <m/>
    <x v="3"/>
    <s v="Hulladék szállítás"/>
    <m/>
    <m/>
    <s v="KA00020183061805"/>
    <n v="239100"/>
    <n v="64557.000000000007"/>
    <m/>
    <n v="303657"/>
  </r>
  <r>
    <x v="3"/>
    <x v="0"/>
    <x v="9"/>
    <m/>
    <x v="3"/>
    <s v="Hulladék szállítás"/>
    <m/>
    <m/>
    <s v="KA00020183061818"/>
    <n v="239100"/>
    <n v="64557.000000000007"/>
    <m/>
    <n v="303657"/>
  </r>
  <r>
    <x v="3"/>
    <x v="0"/>
    <x v="10"/>
    <m/>
    <x v="3"/>
    <s v="Hulladék szállítás"/>
    <m/>
    <m/>
    <s v="KA00020183061818"/>
    <n v="239100"/>
    <n v="64557.000000000007"/>
    <m/>
    <n v="303657"/>
  </r>
  <r>
    <x v="3"/>
    <x v="0"/>
    <x v="11"/>
    <m/>
    <x v="3"/>
    <s v="Hulladék szállítás"/>
    <m/>
    <m/>
    <s v="KA00020183061818"/>
    <n v="239100"/>
    <n v="64557.000000000007"/>
    <m/>
    <n v="303657"/>
  </r>
  <r>
    <x v="0"/>
    <x v="0"/>
    <x v="0"/>
    <m/>
    <x v="3"/>
    <s v="Hulladék szállítás"/>
    <m/>
    <m/>
    <s v="KA00020183061889"/>
    <n v="239100"/>
    <n v="64557.000000000007"/>
    <m/>
    <n v="303657"/>
  </r>
  <r>
    <x v="0"/>
    <x v="0"/>
    <x v="1"/>
    <m/>
    <x v="3"/>
    <s v="Hulladék szállítás"/>
    <m/>
    <m/>
    <s v="KA00020183061889"/>
    <n v="239100"/>
    <n v="64557.000000000007"/>
    <m/>
    <n v="303657"/>
  </r>
  <r>
    <x v="0"/>
    <x v="0"/>
    <x v="2"/>
    <m/>
    <x v="3"/>
    <s v="Hulladék szállítás"/>
    <m/>
    <m/>
    <s v="KA00020183061889"/>
    <n v="239100"/>
    <n v="64557.000000000007"/>
    <m/>
    <n v="303657"/>
  </r>
  <r>
    <x v="1"/>
    <x v="1"/>
    <x v="3"/>
    <m/>
    <x v="3"/>
    <s v="Hulladék szállítás"/>
    <m/>
    <m/>
    <s v="KA00020182042036"/>
    <n v="239100"/>
    <n v="64557.000000000007"/>
    <m/>
    <n v="303657"/>
  </r>
  <r>
    <x v="1"/>
    <x v="1"/>
    <x v="4"/>
    <m/>
    <x v="3"/>
    <s v="Hulladék szállítás"/>
    <m/>
    <m/>
    <s v="KA00020182042036"/>
    <n v="239100"/>
    <n v="64557.000000000007"/>
    <m/>
    <n v="303657"/>
  </r>
  <r>
    <x v="1"/>
    <x v="1"/>
    <x v="5"/>
    <m/>
    <x v="3"/>
    <s v="Hulladék szállítás"/>
    <m/>
    <m/>
    <s v="KA00020182042036"/>
    <n v="239100"/>
    <n v="64557.000000000007"/>
    <m/>
    <n v="303657"/>
  </r>
  <r>
    <x v="2"/>
    <x v="1"/>
    <x v="6"/>
    <m/>
    <x v="3"/>
    <s v="Hulladék szállítás"/>
    <m/>
    <m/>
    <s v="KA00020182047174"/>
    <n v="239100"/>
    <n v="64557.000000000007"/>
    <m/>
    <n v="303657"/>
  </r>
  <r>
    <x v="2"/>
    <x v="1"/>
    <x v="7"/>
    <m/>
    <x v="3"/>
    <s v="Hulladék szállítás"/>
    <m/>
    <m/>
    <s v="KA00020182047174"/>
    <n v="239100"/>
    <n v="64557.000000000007"/>
    <m/>
    <n v="303657"/>
  </r>
  <r>
    <x v="2"/>
    <x v="1"/>
    <x v="8"/>
    <m/>
    <x v="3"/>
    <s v="Hulladék szállítás"/>
    <m/>
    <m/>
    <s v="KA00020182047174"/>
    <n v="239100"/>
    <n v="64557.000000000007"/>
    <m/>
    <n v="3036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6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5:F33" firstHeaderRow="1" firstDataRow="2" firstDataCol="1"/>
  <pivotFields count="13">
    <pivotField axis="axisRow" multipleItemSelectionAllowed="1" showAll="0">
      <items count="5">
        <item x="1"/>
        <item x="2"/>
        <item x="3"/>
        <item x="0"/>
        <item t="default"/>
      </items>
    </pivotField>
    <pivotField axis="axisRow" multipleItemSelectionAllowed="1" showAll="0">
      <items count="3">
        <item x="0"/>
        <item x="1"/>
        <item t="default"/>
      </items>
    </pivotField>
    <pivotField axis="axisRow" multipleItemSelectionAllowed="1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numFmtId="166" showAll="0"/>
    <pivotField numFmtId="166" showAll="0"/>
    <pivotField showAll="0"/>
    <pivotField dataField="1" numFmtId="166" showAll="0"/>
  </pivotFields>
  <rowFields count="3">
    <field x="1"/>
    <field x="0"/>
    <field x="2"/>
  </rowFields>
  <rowItems count="27">
    <i>
      <x/>
    </i>
    <i r="1">
      <x/>
    </i>
    <i r="2">
      <x/>
    </i>
    <i r="2">
      <x v="1"/>
    </i>
    <i r="2">
      <x v="2"/>
    </i>
    <i r="1">
      <x v="1"/>
    </i>
    <i r="2">
      <x v="3"/>
    </i>
    <i r="2">
      <x v="4"/>
    </i>
    <i r="2">
      <x v="5"/>
    </i>
    <i r="1">
      <x v="2"/>
    </i>
    <i r="2">
      <x v="6"/>
    </i>
    <i r="2">
      <x v="7"/>
    </i>
    <i r="2">
      <x v="8"/>
    </i>
    <i r="1">
      <x v="3"/>
    </i>
    <i r="2">
      <x v="9"/>
    </i>
    <i r="2">
      <x v="10"/>
    </i>
    <i r="2">
      <x v="11"/>
    </i>
    <i>
      <x v="1"/>
    </i>
    <i r="1">
      <x/>
    </i>
    <i r="2">
      <x/>
    </i>
    <i r="2">
      <x v="1"/>
    </i>
    <i r="2">
      <x v="2"/>
    </i>
    <i r="1">
      <x v="1"/>
    </i>
    <i r="2">
      <x v="3"/>
    </i>
    <i r="2">
      <x v="4"/>
    </i>
    <i r="2">
      <x v="5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Összeg / Összesen" fld="12" baseField="0" baseItem="0" numFmtId="166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Medium2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imutatás1" cacheId="59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E18" firstHeaderRow="1" firstDataRow="2" firstDataCol="1"/>
  <pivotFields count="13">
    <pivotField axis="axisRow" showAll="0">
      <items count="4">
        <item x="1"/>
        <item x="2"/>
        <item x="0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9">
        <item x="3"/>
        <item x="4"/>
        <item x="5"/>
        <item x="6"/>
        <item x="7"/>
        <item x="0"/>
        <item x="1"/>
        <item x="2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  <pivotField showAll="0"/>
    <pivotField numFmtId="14" showAll="0"/>
    <pivotField numFmtId="14" showAll="0"/>
    <pivotField showAll="0"/>
    <pivotField numFmtId="166" showAll="0"/>
    <pivotField numFmtId="166" showAll="0"/>
    <pivotField showAll="0"/>
    <pivotField dataField="1" numFmtId="166" showAll="0"/>
  </pivotFields>
  <rowFields count="3">
    <field x="1"/>
    <field x="0"/>
    <field x="2"/>
  </rowFields>
  <rowItems count="14">
    <i>
      <x/>
    </i>
    <i r="1">
      <x v="2"/>
    </i>
    <i r="2">
      <x v="5"/>
    </i>
    <i r="2">
      <x v="6"/>
    </i>
    <i r="2">
      <x v="7"/>
    </i>
    <i>
      <x v="1"/>
    </i>
    <i r="1">
      <x/>
    </i>
    <i r="2">
      <x/>
    </i>
    <i r="2">
      <x v="1"/>
    </i>
    <i r="2">
      <x v="2"/>
    </i>
    <i r="1">
      <x v="1"/>
    </i>
    <i r="2">
      <x v="3"/>
    </i>
    <i r="2">
      <x v="4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Összeg / Összesen" fld="12" baseField="1" baseItem="0" numFmtId="166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"/>
  <sheetViews>
    <sheetView tabSelected="1" workbookViewId="0">
      <selection activeCell="A7" sqref="A7"/>
    </sheetView>
  </sheetViews>
  <sheetFormatPr defaultRowHeight="15" x14ac:dyDescent="0.25"/>
  <cols>
    <col min="1" max="1" width="24.7109375" bestFit="1" customWidth="1"/>
    <col min="2" max="3" width="15.140625" bestFit="1" customWidth="1"/>
    <col min="6" max="6" width="12.42578125" bestFit="1" customWidth="1"/>
  </cols>
  <sheetData>
    <row r="1" spans="1:6" x14ac:dyDescent="0.25">
      <c r="A1" s="107" t="s">
        <v>78</v>
      </c>
      <c r="C1" s="39">
        <v>9000000</v>
      </c>
      <c r="D1" s="114" t="s">
        <v>85</v>
      </c>
      <c r="E1" s="114"/>
      <c r="F1" s="102">
        <f>C1-C6-C7</f>
        <v>-3012107.0399999991</v>
      </c>
    </row>
    <row r="2" spans="1:6" x14ac:dyDescent="0.25">
      <c r="A2" s="110" t="s">
        <v>81</v>
      </c>
      <c r="B2" s="110" t="s">
        <v>82</v>
      </c>
      <c r="C2" s="110" t="s">
        <v>83</v>
      </c>
    </row>
    <row r="3" spans="1:6" x14ac:dyDescent="0.25">
      <c r="A3" s="110" t="s">
        <v>87</v>
      </c>
      <c r="B3" s="111">
        <v>239096</v>
      </c>
      <c r="C3" s="111">
        <f>B3*1.27</f>
        <v>303651.92</v>
      </c>
    </row>
    <row r="4" spans="1:6" x14ac:dyDescent="0.25">
      <c r="A4" s="110" t="s">
        <v>88</v>
      </c>
      <c r="B4" s="111">
        <v>310000</v>
      </c>
      <c r="C4" s="111">
        <f>B4*1.27</f>
        <v>393700</v>
      </c>
    </row>
    <row r="5" spans="1:6" x14ac:dyDescent="0.25">
      <c r="A5" s="115" t="s">
        <v>89</v>
      </c>
      <c r="B5" s="116">
        <f>SUM(B3:B4)</f>
        <v>549096</v>
      </c>
      <c r="C5" s="116">
        <f>SUM(C3:C4)</f>
        <v>697351.91999999993</v>
      </c>
    </row>
    <row r="6" spans="1:6" x14ac:dyDescent="0.25">
      <c r="A6" s="112" t="s">
        <v>84</v>
      </c>
      <c r="B6" s="113">
        <f>B5*12</f>
        <v>6589152</v>
      </c>
      <c r="C6" s="113">
        <f>C5*12</f>
        <v>8368223.0399999991</v>
      </c>
    </row>
    <row r="7" spans="1:6" x14ac:dyDescent="0.25">
      <c r="A7" s="108" t="s">
        <v>86</v>
      </c>
      <c r="B7" s="108"/>
      <c r="C7" s="109">
        <f>910971*4</f>
        <v>3643884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workbookViewId="0">
      <selection activeCell="E29" sqref="E29"/>
    </sheetView>
  </sheetViews>
  <sheetFormatPr defaultRowHeight="15" x14ac:dyDescent="0.25"/>
  <cols>
    <col min="1" max="1" width="17.42578125" customWidth="1"/>
    <col min="2" max="2" width="26.28515625" style="38" bestFit="1" customWidth="1"/>
    <col min="3" max="3" width="17.28515625" customWidth="1"/>
    <col min="4" max="4" width="33.140625" customWidth="1"/>
    <col min="5" max="6" width="12.42578125" customWidth="1"/>
    <col min="7" max="10" width="7" customWidth="1"/>
    <col min="11" max="13" width="10" customWidth="1"/>
    <col min="14" max="14" width="11" customWidth="1"/>
    <col min="15" max="16" width="10" customWidth="1"/>
    <col min="17" max="18" width="11" customWidth="1"/>
    <col min="19" max="21" width="10" customWidth="1"/>
    <col min="22" max="22" width="11" customWidth="1"/>
    <col min="23" max="24" width="10" customWidth="1"/>
    <col min="25" max="25" width="7" customWidth="1"/>
    <col min="26" max="26" width="11" customWidth="1"/>
    <col min="27" max="27" width="11.5703125" bestFit="1" customWidth="1"/>
    <col min="28" max="28" width="11" bestFit="1" customWidth="1"/>
  </cols>
  <sheetData>
    <row r="1" spans="1:6" x14ac:dyDescent="0.25">
      <c r="B1"/>
    </row>
    <row r="2" spans="1:6" x14ac:dyDescent="0.25">
      <c r="B2"/>
    </row>
    <row r="3" spans="1:6" x14ac:dyDescent="0.25">
      <c r="B3"/>
    </row>
    <row r="5" spans="1:6" x14ac:dyDescent="0.25">
      <c r="A5" s="54" t="s">
        <v>67</v>
      </c>
      <c r="B5" s="54" t="s">
        <v>68</v>
      </c>
    </row>
    <row r="6" spans="1:6" x14ac:dyDescent="0.25">
      <c r="A6" s="54" t="s">
        <v>65</v>
      </c>
      <c r="B6" t="s">
        <v>23</v>
      </c>
      <c r="C6" t="s">
        <v>28</v>
      </c>
      <c r="D6" t="s">
        <v>29</v>
      </c>
      <c r="E6" t="s">
        <v>69</v>
      </c>
      <c r="F6" t="s">
        <v>66</v>
      </c>
    </row>
    <row r="7" spans="1:6" x14ac:dyDescent="0.25">
      <c r="A7" s="55">
        <v>2019</v>
      </c>
      <c r="B7" s="37">
        <v>395617.7</v>
      </c>
      <c r="C7" s="37">
        <v>290830</v>
      </c>
      <c r="D7" s="37">
        <v>371770.77</v>
      </c>
      <c r="E7" s="37">
        <v>3643884</v>
      </c>
      <c r="F7" s="37">
        <v>4702102.47</v>
      </c>
    </row>
    <row r="8" spans="1:6" x14ac:dyDescent="0.25">
      <c r="A8" s="56">
        <v>1</v>
      </c>
      <c r="B8" s="37"/>
      <c r="C8" s="37"/>
      <c r="D8" s="37"/>
      <c r="E8" s="37">
        <v>910971</v>
      </c>
      <c r="F8" s="37">
        <v>910971</v>
      </c>
    </row>
    <row r="9" spans="1:6" x14ac:dyDescent="0.25">
      <c r="A9" s="57">
        <v>1</v>
      </c>
      <c r="B9" s="37"/>
      <c r="C9" s="37"/>
      <c r="D9" s="37"/>
      <c r="E9" s="37">
        <v>303657</v>
      </c>
      <c r="F9" s="37">
        <v>303657</v>
      </c>
    </row>
    <row r="10" spans="1:6" x14ac:dyDescent="0.25">
      <c r="A10" s="57">
        <v>2</v>
      </c>
      <c r="B10" s="37"/>
      <c r="C10" s="37"/>
      <c r="D10" s="37"/>
      <c r="E10" s="37">
        <v>303657</v>
      </c>
      <c r="F10" s="37">
        <v>303657</v>
      </c>
    </row>
    <row r="11" spans="1:6" x14ac:dyDescent="0.25">
      <c r="A11" s="57">
        <v>3</v>
      </c>
      <c r="B11" s="37"/>
      <c r="C11" s="37"/>
      <c r="D11" s="37"/>
      <c r="E11" s="37">
        <v>303657</v>
      </c>
      <c r="F11" s="37">
        <v>303657</v>
      </c>
    </row>
    <row r="12" spans="1:6" x14ac:dyDescent="0.25">
      <c r="A12" s="56">
        <v>2</v>
      </c>
      <c r="B12" s="37"/>
      <c r="C12" s="37"/>
      <c r="D12" s="37"/>
      <c r="E12" s="37">
        <v>910971</v>
      </c>
      <c r="F12" s="37">
        <v>910971</v>
      </c>
    </row>
    <row r="13" spans="1:6" x14ac:dyDescent="0.25">
      <c r="A13" s="57">
        <v>4</v>
      </c>
      <c r="B13" s="37"/>
      <c r="C13" s="37"/>
      <c r="D13" s="37"/>
      <c r="E13" s="37">
        <v>303657</v>
      </c>
      <c r="F13" s="37">
        <v>303657</v>
      </c>
    </row>
    <row r="14" spans="1:6" x14ac:dyDescent="0.25">
      <c r="A14" s="57">
        <v>5</v>
      </c>
      <c r="B14" s="37"/>
      <c r="C14" s="37"/>
      <c r="D14" s="37"/>
      <c r="E14" s="37">
        <v>303657</v>
      </c>
      <c r="F14" s="37">
        <v>303657</v>
      </c>
    </row>
    <row r="15" spans="1:6" x14ac:dyDescent="0.25">
      <c r="A15" s="57">
        <v>6</v>
      </c>
      <c r="B15" s="37"/>
      <c r="C15" s="37"/>
      <c r="D15" s="37"/>
      <c r="E15" s="37">
        <v>303657</v>
      </c>
      <c r="F15" s="37">
        <v>303657</v>
      </c>
    </row>
    <row r="16" spans="1:6" x14ac:dyDescent="0.25">
      <c r="A16" s="56">
        <v>3</v>
      </c>
      <c r="B16" s="37"/>
      <c r="C16" s="37"/>
      <c r="D16" s="37"/>
      <c r="E16" s="37">
        <v>910971</v>
      </c>
      <c r="F16" s="37">
        <v>910971</v>
      </c>
    </row>
    <row r="17" spans="1:6" x14ac:dyDescent="0.25">
      <c r="A17" s="57">
        <v>7</v>
      </c>
      <c r="B17" s="37"/>
      <c r="C17" s="37"/>
      <c r="D17" s="37"/>
      <c r="E17" s="37">
        <v>303657</v>
      </c>
      <c r="F17" s="37">
        <v>303657</v>
      </c>
    </row>
    <row r="18" spans="1:6" x14ac:dyDescent="0.25">
      <c r="A18" s="57">
        <v>8</v>
      </c>
      <c r="B18" s="37"/>
      <c r="C18" s="37"/>
      <c r="D18" s="37"/>
      <c r="E18" s="37">
        <v>303657</v>
      </c>
      <c r="F18" s="37">
        <v>303657</v>
      </c>
    </row>
    <row r="19" spans="1:6" x14ac:dyDescent="0.25">
      <c r="A19" s="57">
        <v>9</v>
      </c>
      <c r="B19" s="37"/>
      <c r="C19" s="37"/>
      <c r="D19" s="37"/>
      <c r="E19" s="37">
        <v>303657</v>
      </c>
      <c r="F19" s="37">
        <v>303657</v>
      </c>
    </row>
    <row r="20" spans="1:6" x14ac:dyDescent="0.25">
      <c r="A20" s="56">
        <v>4</v>
      </c>
      <c r="B20" s="37">
        <v>395617.7</v>
      </c>
      <c r="C20" s="37">
        <v>290830</v>
      </c>
      <c r="D20" s="37">
        <v>371770.77</v>
      </c>
      <c r="E20" s="37">
        <v>910971</v>
      </c>
      <c r="F20" s="37">
        <v>1969189.4699999997</v>
      </c>
    </row>
    <row r="21" spans="1:6" x14ac:dyDescent="0.25">
      <c r="A21" s="57">
        <v>10</v>
      </c>
      <c r="B21" s="37">
        <v>162706.04999999999</v>
      </c>
      <c r="C21" s="37">
        <v>83336.13</v>
      </c>
      <c r="D21" s="37">
        <v>137243.74</v>
      </c>
      <c r="E21" s="37">
        <v>303657</v>
      </c>
      <c r="F21" s="37">
        <v>686942.91999999993</v>
      </c>
    </row>
    <row r="22" spans="1:6" x14ac:dyDescent="0.25">
      <c r="A22" s="57">
        <v>11</v>
      </c>
      <c r="B22" s="37">
        <v>128545.59</v>
      </c>
      <c r="C22" s="37">
        <v>83336.13</v>
      </c>
      <c r="D22" s="37">
        <v>136955.74</v>
      </c>
      <c r="E22" s="37">
        <v>303657</v>
      </c>
      <c r="F22" s="37">
        <v>652494.46</v>
      </c>
    </row>
    <row r="23" spans="1:6" x14ac:dyDescent="0.25">
      <c r="A23" s="57">
        <v>12</v>
      </c>
      <c r="B23" s="37">
        <v>104366.06</v>
      </c>
      <c r="C23" s="37">
        <v>124157.74</v>
      </c>
      <c r="D23" s="37">
        <v>97571.290000000008</v>
      </c>
      <c r="E23" s="37">
        <v>303657</v>
      </c>
      <c r="F23" s="37">
        <v>629752.09</v>
      </c>
    </row>
    <row r="24" spans="1:6" x14ac:dyDescent="0.25">
      <c r="A24" s="55">
        <v>2020</v>
      </c>
      <c r="B24" s="37">
        <v>637193.29000000015</v>
      </c>
      <c r="C24" s="37">
        <v>457936.60000000003</v>
      </c>
      <c r="D24" s="37">
        <v>713248.7</v>
      </c>
      <c r="E24" s="37">
        <v>1821942</v>
      </c>
      <c r="F24" s="37">
        <v>3630320.59</v>
      </c>
    </row>
    <row r="25" spans="1:6" x14ac:dyDescent="0.25">
      <c r="A25" s="56">
        <v>1</v>
      </c>
      <c r="B25" s="37">
        <v>365506.00000000006</v>
      </c>
      <c r="C25" s="37">
        <v>274761.96000000002</v>
      </c>
      <c r="D25" s="37">
        <v>417586.22</v>
      </c>
      <c r="E25" s="37">
        <v>910971</v>
      </c>
      <c r="F25" s="37">
        <v>1968825.1800000002</v>
      </c>
    </row>
    <row r="26" spans="1:6" x14ac:dyDescent="0.25">
      <c r="A26" s="57">
        <v>1</v>
      </c>
      <c r="B26" s="37">
        <v>178903.63</v>
      </c>
      <c r="C26" s="37">
        <v>91587.32</v>
      </c>
      <c r="D26" s="37">
        <v>139416.74</v>
      </c>
      <c r="E26" s="37">
        <v>303657</v>
      </c>
      <c r="F26" s="37">
        <v>713564.69</v>
      </c>
    </row>
    <row r="27" spans="1:6" x14ac:dyDescent="0.25">
      <c r="A27" s="57">
        <v>2</v>
      </c>
      <c r="B27" s="37">
        <v>93442.790000000008</v>
      </c>
      <c r="C27" s="37">
        <v>91587.32</v>
      </c>
      <c r="D27" s="37">
        <v>136809.74</v>
      </c>
      <c r="E27" s="37">
        <v>303657</v>
      </c>
      <c r="F27" s="37">
        <v>625496.85</v>
      </c>
    </row>
    <row r="28" spans="1:6" x14ac:dyDescent="0.25">
      <c r="A28" s="57">
        <v>3</v>
      </c>
      <c r="B28" s="37">
        <v>93159.58</v>
      </c>
      <c r="C28" s="37">
        <v>91587.32</v>
      </c>
      <c r="D28" s="37">
        <v>141359.74</v>
      </c>
      <c r="E28" s="37">
        <v>303657</v>
      </c>
      <c r="F28" s="37">
        <v>629763.64</v>
      </c>
    </row>
    <row r="29" spans="1:6" x14ac:dyDescent="0.25">
      <c r="A29" s="56">
        <v>2</v>
      </c>
      <c r="B29" s="37">
        <v>271687.29000000004</v>
      </c>
      <c r="C29" s="37">
        <v>183174.64</v>
      </c>
      <c r="D29" s="37">
        <v>295662.48</v>
      </c>
      <c r="E29" s="37">
        <v>910971</v>
      </c>
      <c r="F29" s="37">
        <v>1661495.41</v>
      </c>
    </row>
    <row r="30" spans="1:6" x14ac:dyDescent="0.25">
      <c r="A30" s="57">
        <v>4</v>
      </c>
      <c r="B30" s="37">
        <v>167886.38</v>
      </c>
      <c r="C30" s="37">
        <v>91587.32</v>
      </c>
      <c r="D30" s="37">
        <v>143990.74</v>
      </c>
      <c r="E30" s="37">
        <v>303657</v>
      </c>
      <c r="F30" s="37">
        <v>707121.44</v>
      </c>
    </row>
    <row r="31" spans="1:6" x14ac:dyDescent="0.25">
      <c r="A31" s="57">
        <v>5</v>
      </c>
      <c r="B31" s="37">
        <v>103800.91</v>
      </c>
      <c r="C31" s="37">
        <v>91587.32</v>
      </c>
      <c r="D31" s="37">
        <v>151671.74</v>
      </c>
      <c r="E31" s="37">
        <v>303657</v>
      </c>
      <c r="F31" s="37">
        <v>650716.97</v>
      </c>
    </row>
    <row r="32" spans="1:6" x14ac:dyDescent="0.25">
      <c r="A32" s="57">
        <v>6</v>
      </c>
      <c r="B32" s="37"/>
      <c r="C32" s="37"/>
      <c r="D32" s="37"/>
      <c r="E32" s="37">
        <v>303657</v>
      </c>
      <c r="F32" s="37">
        <v>303657</v>
      </c>
    </row>
    <row r="33" spans="1:6" x14ac:dyDescent="0.25">
      <c r="A33" s="55" t="s">
        <v>66</v>
      </c>
      <c r="B33" s="37">
        <v>1032810.9900000001</v>
      </c>
      <c r="C33" s="37">
        <v>748766.60000000009</v>
      </c>
      <c r="D33" s="37">
        <v>1085019.47</v>
      </c>
      <c r="E33" s="37">
        <v>5465826</v>
      </c>
      <c r="F33" s="37">
        <v>8332423.0599999996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zoomScale="115" zoomScaleNormal="115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A8" sqref="A8"/>
    </sheetView>
  </sheetViews>
  <sheetFormatPr defaultRowHeight="15" x14ac:dyDescent="0.25"/>
  <cols>
    <col min="1" max="1" width="18.85546875" bestFit="1" customWidth="1"/>
    <col min="5" max="5" width="16.85546875" bestFit="1" customWidth="1"/>
    <col min="6" max="6" width="26.28515625" style="2" bestFit="1" customWidth="1"/>
    <col min="7" max="7" width="39.42578125" style="33" customWidth="1"/>
    <col min="8" max="9" width="12" style="35" customWidth="1"/>
    <col min="10" max="10" width="13.140625" style="36" bestFit="1" customWidth="1"/>
    <col min="11" max="11" width="14.7109375" style="34" bestFit="1" customWidth="1"/>
    <col min="12" max="13" width="11.85546875" style="34" customWidth="1"/>
    <col min="14" max="14" width="19.7109375" style="34" bestFit="1" customWidth="1"/>
    <col min="15" max="15" width="13.7109375" bestFit="1" customWidth="1"/>
  </cols>
  <sheetData>
    <row r="1" spans="1:15" x14ac:dyDescent="0.25">
      <c r="A1" t="s">
        <v>17</v>
      </c>
      <c r="B1">
        <v>101201</v>
      </c>
      <c r="C1">
        <v>60</v>
      </c>
      <c r="D1" t="s">
        <v>18</v>
      </c>
    </row>
    <row r="2" spans="1:15" ht="21" x14ac:dyDescent="0.35">
      <c r="A2" s="93">
        <v>9000000</v>
      </c>
      <c r="D2" s="32" t="s">
        <v>19</v>
      </c>
      <c r="E2" s="32"/>
    </row>
    <row r="3" spans="1:15" ht="21" x14ac:dyDescent="0.25">
      <c r="J3" s="94" t="s">
        <v>77</v>
      </c>
      <c r="K3" s="95"/>
      <c r="L3" s="95"/>
      <c r="M3" s="95"/>
      <c r="N3" s="96">
        <f>A2-N4</f>
        <v>667576.93999999762</v>
      </c>
    </row>
    <row r="4" spans="1:15" ht="21" x14ac:dyDescent="0.25">
      <c r="H4" s="97" t="s">
        <v>22</v>
      </c>
      <c r="I4" s="97"/>
      <c r="N4" s="92">
        <f>SUM(N6:N105)</f>
        <v>8332423.0600000024</v>
      </c>
    </row>
    <row r="5" spans="1:15" ht="30" x14ac:dyDescent="0.25">
      <c r="B5" s="9" t="s">
        <v>34</v>
      </c>
      <c r="C5" s="12" t="s">
        <v>32</v>
      </c>
      <c r="D5" s="12" t="s">
        <v>33</v>
      </c>
      <c r="E5" s="12" t="s">
        <v>35</v>
      </c>
      <c r="F5" s="9" t="s">
        <v>20</v>
      </c>
      <c r="G5" s="9" t="s">
        <v>21</v>
      </c>
      <c r="H5" s="42" t="s">
        <v>63</v>
      </c>
      <c r="I5" s="42" t="s">
        <v>64</v>
      </c>
      <c r="J5" s="43" t="s">
        <v>25</v>
      </c>
      <c r="K5" s="15" t="s">
        <v>26</v>
      </c>
      <c r="L5" s="44" t="s">
        <v>27</v>
      </c>
      <c r="M5" s="44" t="s">
        <v>44</v>
      </c>
      <c r="N5" s="15" t="s">
        <v>6</v>
      </c>
      <c r="O5" s="39"/>
    </row>
    <row r="6" spans="1:15" s="58" customFormat="1" x14ac:dyDescent="0.25">
      <c r="B6" s="66">
        <v>1</v>
      </c>
      <c r="C6" s="66">
        <v>2019</v>
      </c>
      <c r="D6" s="66">
        <v>1</v>
      </c>
      <c r="E6" s="66"/>
      <c r="F6" s="67" t="s">
        <v>69</v>
      </c>
      <c r="G6" s="68" t="s">
        <v>70</v>
      </c>
      <c r="H6" s="69"/>
      <c r="I6" s="69"/>
      <c r="J6" s="70" t="s">
        <v>71</v>
      </c>
      <c r="K6" s="71">
        <v>239100</v>
      </c>
      <c r="L6" s="71">
        <f t="shared" ref="L6:L47" si="0">K6*0.27</f>
        <v>64557.000000000007</v>
      </c>
      <c r="M6" s="71"/>
      <c r="N6" s="71">
        <f t="shared" ref="N6:N47" si="1">SUM(K6:M6)</f>
        <v>303657</v>
      </c>
      <c r="O6" s="73"/>
    </row>
    <row r="7" spans="1:15" s="58" customFormat="1" x14ac:dyDescent="0.25">
      <c r="B7" s="66">
        <v>1</v>
      </c>
      <c r="C7" s="66">
        <v>2019</v>
      </c>
      <c r="D7" s="66">
        <v>2</v>
      </c>
      <c r="E7" s="66"/>
      <c r="F7" s="67" t="s">
        <v>69</v>
      </c>
      <c r="G7" s="68" t="s">
        <v>70</v>
      </c>
      <c r="H7" s="69"/>
      <c r="I7" s="69"/>
      <c r="J7" s="70" t="s">
        <v>71</v>
      </c>
      <c r="K7" s="71">
        <v>239100</v>
      </c>
      <c r="L7" s="71">
        <f t="shared" si="0"/>
        <v>64557.000000000007</v>
      </c>
      <c r="M7" s="71"/>
      <c r="N7" s="71">
        <f t="shared" si="1"/>
        <v>303657</v>
      </c>
      <c r="O7" s="73"/>
    </row>
    <row r="8" spans="1:15" s="58" customFormat="1" x14ac:dyDescent="0.25">
      <c r="B8" s="66">
        <v>1</v>
      </c>
      <c r="C8" s="66">
        <v>2019</v>
      </c>
      <c r="D8" s="66">
        <v>3</v>
      </c>
      <c r="E8" s="66"/>
      <c r="F8" s="67" t="s">
        <v>69</v>
      </c>
      <c r="G8" s="68" t="s">
        <v>70</v>
      </c>
      <c r="H8" s="69"/>
      <c r="I8" s="69"/>
      <c r="J8" s="70" t="s">
        <v>71</v>
      </c>
      <c r="K8" s="71">
        <v>239100</v>
      </c>
      <c r="L8" s="71">
        <f t="shared" si="0"/>
        <v>64557.000000000007</v>
      </c>
      <c r="M8" s="71"/>
      <c r="N8" s="71">
        <f t="shared" si="1"/>
        <v>303657</v>
      </c>
      <c r="O8" s="72"/>
    </row>
    <row r="9" spans="1:15" s="58" customFormat="1" x14ac:dyDescent="0.25">
      <c r="B9" s="66">
        <v>2</v>
      </c>
      <c r="C9" s="66">
        <v>2019</v>
      </c>
      <c r="D9" s="66">
        <v>4</v>
      </c>
      <c r="E9" s="66"/>
      <c r="F9" s="67" t="s">
        <v>69</v>
      </c>
      <c r="G9" s="68" t="s">
        <v>70</v>
      </c>
      <c r="H9" s="69"/>
      <c r="I9" s="69"/>
      <c r="J9" s="70" t="s">
        <v>72</v>
      </c>
      <c r="K9" s="71">
        <v>239100</v>
      </c>
      <c r="L9" s="71">
        <f t="shared" si="0"/>
        <v>64557.000000000007</v>
      </c>
      <c r="M9" s="71"/>
      <c r="N9" s="71">
        <f t="shared" si="1"/>
        <v>303657</v>
      </c>
      <c r="O9" s="72"/>
    </row>
    <row r="10" spans="1:15" s="58" customFormat="1" x14ac:dyDescent="0.25">
      <c r="B10" s="66">
        <v>2</v>
      </c>
      <c r="C10" s="66">
        <v>2019</v>
      </c>
      <c r="D10" s="66">
        <v>5</v>
      </c>
      <c r="E10" s="66"/>
      <c r="F10" s="67" t="s">
        <v>69</v>
      </c>
      <c r="G10" s="68" t="s">
        <v>70</v>
      </c>
      <c r="H10" s="69"/>
      <c r="I10" s="69"/>
      <c r="J10" s="70" t="s">
        <v>72</v>
      </c>
      <c r="K10" s="71">
        <v>239100</v>
      </c>
      <c r="L10" s="71">
        <f t="shared" si="0"/>
        <v>64557.000000000007</v>
      </c>
      <c r="M10" s="71"/>
      <c r="N10" s="71">
        <f t="shared" si="1"/>
        <v>303657</v>
      </c>
      <c r="O10" s="72"/>
    </row>
    <row r="11" spans="1:15" s="58" customFormat="1" x14ac:dyDescent="0.25">
      <c r="B11" s="66">
        <v>2</v>
      </c>
      <c r="C11" s="66">
        <v>2019</v>
      </c>
      <c r="D11" s="66">
        <v>6</v>
      </c>
      <c r="E11" s="66"/>
      <c r="F11" s="67" t="s">
        <v>69</v>
      </c>
      <c r="G11" s="68" t="s">
        <v>70</v>
      </c>
      <c r="H11" s="69"/>
      <c r="I11" s="69"/>
      <c r="J11" s="70" t="s">
        <v>72</v>
      </c>
      <c r="K11" s="71">
        <v>239100</v>
      </c>
      <c r="L11" s="71">
        <f t="shared" si="0"/>
        <v>64557.000000000007</v>
      </c>
      <c r="M11" s="71"/>
      <c r="N11" s="71">
        <f t="shared" si="1"/>
        <v>303657</v>
      </c>
      <c r="O11" s="72"/>
    </row>
    <row r="12" spans="1:15" s="58" customFormat="1" x14ac:dyDescent="0.25">
      <c r="B12" s="66">
        <v>3</v>
      </c>
      <c r="C12" s="66">
        <v>2019</v>
      </c>
      <c r="D12" s="66">
        <v>7</v>
      </c>
      <c r="E12" s="66"/>
      <c r="F12" s="67" t="s">
        <v>69</v>
      </c>
      <c r="G12" s="68" t="s">
        <v>70</v>
      </c>
      <c r="H12" s="69"/>
      <c r="I12" s="69"/>
      <c r="J12" s="70" t="s">
        <v>73</v>
      </c>
      <c r="K12" s="71">
        <v>239100</v>
      </c>
      <c r="L12" s="71">
        <f t="shared" si="0"/>
        <v>64557.000000000007</v>
      </c>
      <c r="M12" s="71"/>
      <c r="N12" s="71">
        <f t="shared" si="1"/>
        <v>303657</v>
      </c>
      <c r="O12" s="72"/>
    </row>
    <row r="13" spans="1:15" s="58" customFormat="1" x14ac:dyDescent="0.25">
      <c r="B13" s="66">
        <v>3</v>
      </c>
      <c r="C13" s="66">
        <v>2019</v>
      </c>
      <c r="D13" s="66">
        <v>8</v>
      </c>
      <c r="E13" s="66"/>
      <c r="F13" s="67" t="s">
        <v>69</v>
      </c>
      <c r="G13" s="68" t="s">
        <v>70</v>
      </c>
      <c r="H13" s="69"/>
      <c r="I13" s="69"/>
      <c r="J13" s="70" t="s">
        <v>73</v>
      </c>
      <c r="K13" s="71">
        <v>239100</v>
      </c>
      <c r="L13" s="71">
        <f t="shared" si="0"/>
        <v>64557.000000000007</v>
      </c>
      <c r="M13" s="71"/>
      <c r="N13" s="71">
        <f t="shared" si="1"/>
        <v>303657</v>
      </c>
      <c r="O13" s="72"/>
    </row>
    <row r="14" spans="1:15" s="58" customFormat="1" x14ac:dyDescent="0.25">
      <c r="B14" s="66">
        <v>3</v>
      </c>
      <c r="C14" s="66">
        <v>2019</v>
      </c>
      <c r="D14" s="66">
        <v>9</v>
      </c>
      <c r="E14" s="66"/>
      <c r="F14" s="67" t="s">
        <v>69</v>
      </c>
      <c r="G14" s="68" t="s">
        <v>70</v>
      </c>
      <c r="H14" s="69"/>
      <c r="I14" s="69"/>
      <c r="J14" s="70" t="s">
        <v>73</v>
      </c>
      <c r="K14" s="71">
        <v>239100</v>
      </c>
      <c r="L14" s="71">
        <f t="shared" si="0"/>
        <v>64557.000000000007</v>
      </c>
      <c r="M14" s="71"/>
      <c r="N14" s="71">
        <f t="shared" si="1"/>
        <v>303657</v>
      </c>
      <c r="O14" s="72"/>
    </row>
    <row r="15" spans="1:15" s="58" customFormat="1" ht="30" x14ac:dyDescent="0.25">
      <c r="B15" s="74">
        <v>4</v>
      </c>
      <c r="C15" s="74">
        <v>2019</v>
      </c>
      <c r="D15" s="74">
        <v>10</v>
      </c>
      <c r="E15" s="74"/>
      <c r="F15" s="75" t="s">
        <v>23</v>
      </c>
      <c r="G15" s="76" t="s">
        <v>24</v>
      </c>
      <c r="H15" s="77">
        <v>43739</v>
      </c>
      <c r="I15" s="77">
        <v>43769</v>
      </c>
      <c r="J15" s="78"/>
      <c r="K15" s="79">
        <v>128115</v>
      </c>
      <c r="L15" s="79">
        <f t="shared" si="0"/>
        <v>34591.050000000003</v>
      </c>
      <c r="M15" s="79"/>
      <c r="N15" s="79">
        <f t="shared" si="1"/>
        <v>162706.04999999999</v>
      </c>
    </row>
    <row r="16" spans="1:15" s="58" customFormat="1" x14ac:dyDescent="0.25">
      <c r="B16" s="80">
        <v>4</v>
      </c>
      <c r="C16" s="80">
        <v>2019</v>
      </c>
      <c r="D16" s="80">
        <v>10</v>
      </c>
      <c r="E16" s="80"/>
      <c r="F16" s="81" t="s">
        <v>28</v>
      </c>
      <c r="G16" s="82" t="s">
        <v>30</v>
      </c>
      <c r="H16" s="83">
        <v>43740</v>
      </c>
      <c r="I16" s="83">
        <v>43770</v>
      </c>
      <c r="J16" s="84"/>
      <c r="K16" s="85">
        <v>65619</v>
      </c>
      <c r="L16" s="85">
        <f t="shared" si="0"/>
        <v>17717.13</v>
      </c>
      <c r="M16" s="85"/>
      <c r="N16" s="85">
        <f t="shared" si="1"/>
        <v>83336.13</v>
      </c>
    </row>
    <row r="17" spans="2:15" s="58" customFormat="1" ht="30" x14ac:dyDescent="0.25">
      <c r="B17" s="86">
        <v>4</v>
      </c>
      <c r="C17" s="86">
        <v>2019</v>
      </c>
      <c r="D17" s="86">
        <v>10</v>
      </c>
      <c r="E17" s="86"/>
      <c r="F17" s="87" t="s">
        <v>29</v>
      </c>
      <c r="G17" s="88" t="s">
        <v>31</v>
      </c>
      <c r="H17" s="89">
        <v>43739</v>
      </c>
      <c r="I17" s="89">
        <v>43769</v>
      </c>
      <c r="J17" s="90"/>
      <c r="K17" s="91">
        <v>97762</v>
      </c>
      <c r="L17" s="91">
        <f t="shared" si="0"/>
        <v>26395.74</v>
      </c>
      <c r="M17" s="91">
        <v>13086</v>
      </c>
      <c r="N17" s="91">
        <f t="shared" si="1"/>
        <v>137243.74</v>
      </c>
      <c r="O17" s="65"/>
    </row>
    <row r="18" spans="2:15" s="58" customFormat="1" x14ac:dyDescent="0.25">
      <c r="B18" s="66">
        <v>4</v>
      </c>
      <c r="C18" s="66">
        <v>2019</v>
      </c>
      <c r="D18" s="66">
        <v>10</v>
      </c>
      <c r="E18" s="66"/>
      <c r="F18" s="67" t="s">
        <v>69</v>
      </c>
      <c r="G18" s="68" t="s">
        <v>70</v>
      </c>
      <c r="H18" s="69"/>
      <c r="I18" s="69"/>
      <c r="J18" s="70" t="s">
        <v>74</v>
      </c>
      <c r="K18" s="71">
        <v>239100</v>
      </c>
      <c r="L18" s="71">
        <f t="shared" si="0"/>
        <v>64557.000000000007</v>
      </c>
      <c r="M18" s="71"/>
      <c r="N18" s="71">
        <f t="shared" si="1"/>
        <v>303657</v>
      </c>
      <c r="O18" s="72"/>
    </row>
    <row r="19" spans="2:15" s="58" customFormat="1" ht="30" x14ac:dyDescent="0.25">
      <c r="B19" s="74">
        <v>4</v>
      </c>
      <c r="C19" s="74">
        <v>2019</v>
      </c>
      <c r="D19" s="74">
        <v>11</v>
      </c>
      <c r="E19" s="74" t="s">
        <v>36</v>
      </c>
      <c r="F19" s="75" t="s">
        <v>23</v>
      </c>
      <c r="G19" s="76" t="s">
        <v>24</v>
      </c>
      <c r="H19" s="77">
        <v>43770</v>
      </c>
      <c r="I19" s="77">
        <v>43799</v>
      </c>
      <c r="J19" s="78" t="s">
        <v>39</v>
      </c>
      <c r="K19" s="79">
        <v>101217</v>
      </c>
      <c r="L19" s="79">
        <f t="shared" si="0"/>
        <v>27328.59</v>
      </c>
      <c r="M19" s="79"/>
      <c r="N19" s="79">
        <f t="shared" si="1"/>
        <v>128545.59</v>
      </c>
    </row>
    <row r="20" spans="2:15" s="58" customFormat="1" x14ac:dyDescent="0.25">
      <c r="B20" s="80">
        <v>4</v>
      </c>
      <c r="C20" s="80">
        <v>2019</v>
      </c>
      <c r="D20" s="80">
        <v>11</v>
      </c>
      <c r="E20" s="80" t="s">
        <v>36</v>
      </c>
      <c r="F20" s="81" t="s">
        <v>28</v>
      </c>
      <c r="G20" s="82" t="s">
        <v>30</v>
      </c>
      <c r="H20" s="83">
        <v>43771</v>
      </c>
      <c r="I20" s="83">
        <v>43800</v>
      </c>
      <c r="J20" s="84" t="s">
        <v>38</v>
      </c>
      <c r="K20" s="85">
        <v>65619</v>
      </c>
      <c r="L20" s="85">
        <f t="shared" si="0"/>
        <v>17717.13</v>
      </c>
      <c r="M20" s="85"/>
      <c r="N20" s="85">
        <f t="shared" si="1"/>
        <v>83336.13</v>
      </c>
    </row>
    <row r="21" spans="2:15" s="58" customFormat="1" ht="30" x14ac:dyDescent="0.25">
      <c r="B21" s="86">
        <v>4</v>
      </c>
      <c r="C21" s="86">
        <v>2019</v>
      </c>
      <c r="D21" s="86">
        <v>11</v>
      </c>
      <c r="E21" s="86" t="s">
        <v>36</v>
      </c>
      <c r="F21" s="87" t="s">
        <v>29</v>
      </c>
      <c r="G21" s="88" t="s">
        <v>31</v>
      </c>
      <c r="H21" s="89">
        <v>43771</v>
      </c>
      <c r="I21" s="89">
        <v>43800</v>
      </c>
      <c r="J21" s="90" t="s">
        <v>37</v>
      </c>
      <c r="K21" s="91">
        <v>97762</v>
      </c>
      <c r="L21" s="91">
        <f t="shared" si="0"/>
        <v>26395.74</v>
      </c>
      <c r="M21" s="91">
        <v>12798</v>
      </c>
      <c r="N21" s="91">
        <f t="shared" si="1"/>
        <v>136955.74</v>
      </c>
      <c r="O21" s="65"/>
    </row>
    <row r="22" spans="2:15" s="58" customFormat="1" x14ac:dyDescent="0.25">
      <c r="B22" s="66">
        <v>4</v>
      </c>
      <c r="C22" s="66">
        <v>2019</v>
      </c>
      <c r="D22" s="66">
        <v>11</v>
      </c>
      <c r="E22" s="66"/>
      <c r="F22" s="67" t="s">
        <v>69</v>
      </c>
      <c r="G22" s="68" t="s">
        <v>70</v>
      </c>
      <c r="H22" s="69"/>
      <c r="I22" s="69"/>
      <c r="J22" s="70" t="s">
        <v>74</v>
      </c>
      <c r="K22" s="71">
        <v>239100</v>
      </c>
      <c r="L22" s="71">
        <f t="shared" si="0"/>
        <v>64557.000000000007</v>
      </c>
      <c r="M22" s="71"/>
      <c r="N22" s="71">
        <f t="shared" si="1"/>
        <v>303657</v>
      </c>
      <c r="O22" s="72"/>
    </row>
    <row r="23" spans="2:15" s="58" customFormat="1" ht="30" x14ac:dyDescent="0.25">
      <c r="B23" s="74">
        <v>4</v>
      </c>
      <c r="C23" s="74">
        <v>2019</v>
      </c>
      <c r="D23" s="74">
        <v>12</v>
      </c>
      <c r="E23" s="74" t="s">
        <v>36</v>
      </c>
      <c r="F23" s="75" t="s">
        <v>23</v>
      </c>
      <c r="G23" s="76" t="s">
        <v>24</v>
      </c>
      <c r="H23" s="77">
        <v>43800</v>
      </c>
      <c r="I23" s="77">
        <v>43830</v>
      </c>
      <c r="J23" s="78" t="s">
        <v>42</v>
      </c>
      <c r="K23" s="79">
        <v>82178</v>
      </c>
      <c r="L23" s="79">
        <f t="shared" si="0"/>
        <v>22188.06</v>
      </c>
      <c r="M23" s="79"/>
      <c r="N23" s="79">
        <f t="shared" si="1"/>
        <v>104366.06</v>
      </c>
    </row>
    <row r="24" spans="2:15" s="58" customFormat="1" x14ac:dyDescent="0.25">
      <c r="B24" s="80">
        <v>4</v>
      </c>
      <c r="C24" s="80">
        <v>2019</v>
      </c>
      <c r="D24" s="80">
        <v>12</v>
      </c>
      <c r="E24" s="80" t="s">
        <v>36</v>
      </c>
      <c r="F24" s="81" t="s">
        <v>28</v>
      </c>
      <c r="G24" s="82" t="s">
        <v>30</v>
      </c>
      <c r="H24" s="83">
        <v>43801</v>
      </c>
      <c r="I24" s="83">
        <v>43831</v>
      </c>
      <c r="J24" s="84" t="s">
        <v>41</v>
      </c>
      <c r="K24" s="85">
        <v>97762</v>
      </c>
      <c r="L24" s="85">
        <f t="shared" si="0"/>
        <v>26395.74</v>
      </c>
      <c r="M24" s="85"/>
      <c r="N24" s="85">
        <f t="shared" si="1"/>
        <v>124157.74</v>
      </c>
    </row>
    <row r="25" spans="2:15" s="58" customFormat="1" ht="30" x14ac:dyDescent="0.25">
      <c r="B25" s="86">
        <v>4</v>
      </c>
      <c r="C25" s="86">
        <v>2019</v>
      </c>
      <c r="D25" s="86">
        <v>12</v>
      </c>
      <c r="E25" s="86" t="s">
        <v>36</v>
      </c>
      <c r="F25" s="87" t="s">
        <v>29</v>
      </c>
      <c r="G25" s="88" t="s">
        <v>31</v>
      </c>
      <c r="H25" s="89">
        <v>43801</v>
      </c>
      <c r="I25" s="89">
        <v>43831</v>
      </c>
      <c r="J25" s="90" t="s">
        <v>40</v>
      </c>
      <c r="K25" s="91">
        <v>65827</v>
      </c>
      <c r="L25" s="91">
        <f t="shared" si="0"/>
        <v>17773.29</v>
      </c>
      <c r="M25" s="91">
        <v>13971</v>
      </c>
      <c r="N25" s="91">
        <f t="shared" si="1"/>
        <v>97571.290000000008</v>
      </c>
      <c r="O25" s="65"/>
    </row>
    <row r="26" spans="2:15" s="58" customFormat="1" x14ac:dyDescent="0.25">
      <c r="B26" s="66">
        <v>4</v>
      </c>
      <c r="C26" s="66">
        <v>2019</v>
      </c>
      <c r="D26" s="66">
        <v>12</v>
      </c>
      <c r="E26" s="66"/>
      <c r="F26" s="67" t="s">
        <v>69</v>
      </c>
      <c r="G26" s="68" t="s">
        <v>70</v>
      </c>
      <c r="H26" s="69"/>
      <c r="I26" s="69"/>
      <c r="J26" s="70" t="s">
        <v>74</v>
      </c>
      <c r="K26" s="71">
        <v>239100</v>
      </c>
      <c r="L26" s="71">
        <f t="shared" si="0"/>
        <v>64557.000000000007</v>
      </c>
      <c r="M26" s="71"/>
      <c r="N26" s="71">
        <f t="shared" si="1"/>
        <v>303657</v>
      </c>
      <c r="O26" s="72"/>
    </row>
    <row r="27" spans="2:15" s="58" customFormat="1" ht="30" x14ac:dyDescent="0.25">
      <c r="B27" s="74">
        <v>1</v>
      </c>
      <c r="C27" s="74">
        <v>2020</v>
      </c>
      <c r="D27" s="74">
        <v>1</v>
      </c>
      <c r="E27" s="74" t="s">
        <v>43</v>
      </c>
      <c r="F27" s="75" t="s">
        <v>23</v>
      </c>
      <c r="G27" s="76" t="s">
        <v>24</v>
      </c>
      <c r="H27" s="77">
        <v>43831</v>
      </c>
      <c r="I27" s="77">
        <v>43861</v>
      </c>
      <c r="J27" s="78" t="s">
        <v>46</v>
      </c>
      <c r="K27" s="79">
        <v>140869</v>
      </c>
      <c r="L27" s="79">
        <f t="shared" si="0"/>
        <v>38034.630000000005</v>
      </c>
      <c r="M27" s="79"/>
      <c r="N27" s="79">
        <f t="shared" si="1"/>
        <v>178903.63</v>
      </c>
    </row>
    <row r="28" spans="2:15" s="58" customFormat="1" x14ac:dyDescent="0.25">
      <c r="B28" s="80">
        <v>1</v>
      </c>
      <c r="C28" s="80">
        <v>2020</v>
      </c>
      <c r="D28" s="80">
        <v>1</v>
      </c>
      <c r="E28" s="80" t="s">
        <v>43</v>
      </c>
      <c r="F28" s="81" t="s">
        <v>28</v>
      </c>
      <c r="G28" s="82" t="s">
        <v>30</v>
      </c>
      <c r="H28" s="83">
        <v>43832</v>
      </c>
      <c r="I28" s="83">
        <v>43862</v>
      </c>
      <c r="J28" s="84" t="s">
        <v>45</v>
      </c>
      <c r="K28" s="85">
        <v>72116</v>
      </c>
      <c r="L28" s="85">
        <f t="shared" si="0"/>
        <v>19471.32</v>
      </c>
      <c r="M28" s="85"/>
      <c r="N28" s="85">
        <f t="shared" si="1"/>
        <v>91587.32</v>
      </c>
      <c r="O28" s="65"/>
    </row>
    <row r="29" spans="2:15" s="58" customFormat="1" ht="30" x14ac:dyDescent="0.25">
      <c r="B29" s="86">
        <v>1</v>
      </c>
      <c r="C29" s="86">
        <v>2020</v>
      </c>
      <c r="D29" s="86">
        <v>1</v>
      </c>
      <c r="E29" s="86" t="s">
        <v>43</v>
      </c>
      <c r="F29" s="87" t="s">
        <v>29</v>
      </c>
      <c r="G29" s="88" t="s">
        <v>31</v>
      </c>
      <c r="H29" s="89">
        <v>43832</v>
      </c>
      <c r="I29" s="89">
        <v>43862</v>
      </c>
      <c r="J29" s="90" t="s">
        <v>47</v>
      </c>
      <c r="K29" s="91">
        <v>97762</v>
      </c>
      <c r="L29" s="91">
        <f t="shared" si="0"/>
        <v>26395.74</v>
      </c>
      <c r="M29" s="91">
        <v>15259</v>
      </c>
      <c r="N29" s="91">
        <f t="shared" si="1"/>
        <v>139416.74</v>
      </c>
      <c r="O29" s="65"/>
    </row>
    <row r="30" spans="2:15" s="73" customFormat="1" x14ac:dyDescent="0.25">
      <c r="B30" s="66">
        <v>1</v>
      </c>
      <c r="C30" s="66">
        <v>2020</v>
      </c>
      <c r="D30" s="66">
        <v>1</v>
      </c>
      <c r="E30" s="66"/>
      <c r="F30" s="67" t="s">
        <v>69</v>
      </c>
      <c r="G30" s="68" t="s">
        <v>70</v>
      </c>
      <c r="H30" s="69"/>
      <c r="I30" s="69"/>
      <c r="J30" s="70" t="s">
        <v>75</v>
      </c>
      <c r="K30" s="71">
        <v>239100</v>
      </c>
      <c r="L30" s="71">
        <f t="shared" si="0"/>
        <v>64557.000000000007</v>
      </c>
      <c r="M30" s="71"/>
      <c r="N30" s="71">
        <f t="shared" si="1"/>
        <v>303657</v>
      </c>
    </row>
    <row r="31" spans="2:15" s="73" customFormat="1" ht="30" x14ac:dyDescent="0.25">
      <c r="B31" s="74">
        <v>1</v>
      </c>
      <c r="C31" s="74">
        <v>2020</v>
      </c>
      <c r="D31" s="74">
        <v>2</v>
      </c>
      <c r="E31" s="74" t="s">
        <v>48</v>
      </c>
      <c r="F31" s="75" t="s">
        <v>23</v>
      </c>
      <c r="G31" s="76" t="s">
        <v>24</v>
      </c>
      <c r="H31" s="77">
        <v>43862</v>
      </c>
      <c r="I31" s="77">
        <v>43890</v>
      </c>
      <c r="J31" s="78" t="s">
        <v>49</v>
      </c>
      <c r="K31" s="79">
        <v>73577</v>
      </c>
      <c r="L31" s="79">
        <f t="shared" si="0"/>
        <v>19865.79</v>
      </c>
      <c r="M31" s="79"/>
      <c r="N31" s="79">
        <f t="shared" si="1"/>
        <v>93442.790000000008</v>
      </c>
      <c r="O31" s="58"/>
    </row>
    <row r="32" spans="2:15" s="73" customFormat="1" x14ac:dyDescent="0.25">
      <c r="B32" s="80">
        <v>1</v>
      </c>
      <c r="C32" s="80">
        <v>2020</v>
      </c>
      <c r="D32" s="80">
        <v>2</v>
      </c>
      <c r="E32" s="80" t="s">
        <v>48</v>
      </c>
      <c r="F32" s="81" t="s">
        <v>28</v>
      </c>
      <c r="G32" s="82" t="s">
        <v>30</v>
      </c>
      <c r="H32" s="83">
        <v>43863</v>
      </c>
      <c r="I32" s="83">
        <v>43891</v>
      </c>
      <c r="J32" s="84" t="s">
        <v>50</v>
      </c>
      <c r="K32" s="85">
        <v>72116</v>
      </c>
      <c r="L32" s="85">
        <f t="shared" si="0"/>
        <v>19471.32</v>
      </c>
      <c r="M32" s="85"/>
      <c r="N32" s="85">
        <f t="shared" si="1"/>
        <v>91587.32</v>
      </c>
      <c r="O32" s="65"/>
    </row>
    <row r="33" spans="2:15" s="73" customFormat="1" ht="30" x14ac:dyDescent="0.25">
      <c r="B33" s="86">
        <v>1</v>
      </c>
      <c r="C33" s="86">
        <v>2020</v>
      </c>
      <c r="D33" s="86">
        <v>2</v>
      </c>
      <c r="E33" s="86" t="s">
        <v>48</v>
      </c>
      <c r="F33" s="87" t="s">
        <v>29</v>
      </c>
      <c r="G33" s="88" t="s">
        <v>31</v>
      </c>
      <c r="H33" s="89">
        <v>43863</v>
      </c>
      <c r="I33" s="89">
        <v>43891</v>
      </c>
      <c r="J33" s="90" t="s">
        <v>51</v>
      </c>
      <c r="K33" s="91">
        <v>97762</v>
      </c>
      <c r="L33" s="91">
        <f t="shared" si="0"/>
        <v>26395.74</v>
      </c>
      <c r="M33" s="91">
        <v>12652</v>
      </c>
      <c r="N33" s="91">
        <f t="shared" si="1"/>
        <v>136809.74</v>
      </c>
      <c r="O33" s="65"/>
    </row>
    <row r="34" spans="2:15" s="73" customFormat="1" x14ac:dyDescent="0.25">
      <c r="B34" s="66">
        <v>1</v>
      </c>
      <c r="C34" s="66">
        <v>2020</v>
      </c>
      <c r="D34" s="66">
        <v>2</v>
      </c>
      <c r="E34" s="66"/>
      <c r="F34" s="67" t="s">
        <v>69</v>
      </c>
      <c r="G34" s="68" t="s">
        <v>70</v>
      </c>
      <c r="H34" s="69"/>
      <c r="I34" s="69"/>
      <c r="J34" s="70" t="s">
        <v>75</v>
      </c>
      <c r="K34" s="71">
        <v>239100</v>
      </c>
      <c r="L34" s="71">
        <f t="shared" si="0"/>
        <v>64557.000000000007</v>
      </c>
      <c r="M34" s="71"/>
      <c r="N34" s="71">
        <f t="shared" si="1"/>
        <v>303657</v>
      </c>
    </row>
    <row r="35" spans="2:15" s="73" customFormat="1" ht="30" x14ac:dyDescent="0.25">
      <c r="B35" s="74">
        <v>1</v>
      </c>
      <c r="C35" s="74">
        <v>2020</v>
      </c>
      <c r="D35" s="74">
        <v>3</v>
      </c>
      <c r="E35" s="74" t="s">
        <v>52</v>
      </c>
      <c r="F35" s="75" t="s">
        <v>23</v>
      </c>
      <c r="G35" s="76" t="s">
        <v>24</v>
      </c>
      <c r="H35" s="77">
        <v>43891</v>
      </c>
      <c r="I35" s="77">
        <v>43921</v>
      </c>
      <c r="J35" s="78" t="s">
        <v>53</v>
      </c>
      <c r="K35" s="79">
        <v>73354</v>
      </c>
      <c r="L35" s="79">
        <f t="shared" si="0"/>
        <v>19805.580000000002</v>
      </c>
      <c r="M35" s="79"/>
      <c r="N35" s="79">
        <f t="shared" si="1"/>
        <v>93159.58</v>
      </c>
      <c r="O35" s="58"/>
    </row>
    <row r="36" spans="2:15" s="73" customFormat="1" x14ac:dyDescent="0.25">
      <c r="B36" s="80">
        <v>1</v>
      </c>
      <c r="C36" s="80">
        <v>2020</v>
      </c>
      <c r="D36" s="80">
        <v>3</v>
      </c>
      <c r="E36" s="80" t="s">
        <v>52</v>
      </c>
      <c r="F36" s="81" t="s">
        <v>28</v>
      </c>
      <c r="G36" s="82" t="s">
        <v>30</v>
      </c>
      <c r="H36" s="83">
        <v>43892</v>
      </c>
      <c r="I36" s="83">
        <v>43922</v>
      </c>
      <c r="J36" s="84" t="s">
        <v>55</v>
      </c>
      <c r="K36" s="85">
        <v>72116</v>
      </c>
      <c r="L36" s="85">
        <f t="shared" si="0"/>
        <v>19471.32</v>
      </c>
      <c r="M36" s="85"/>
      <c r="N36" s="85">
        <f t="shared" si="1"/>
        <v>91587.32</v>
      </c>
      <c r="O36" s="65"/>
    </row>
    <row r="37" spans="2:15" s="73" customFormat="1" ht="30" x14ac:dyDescent="0.25">
      <c r="B37" s="86">
        <v>1</v>
      </c>
      <c r="C37" s="86">
        <v>2020</v>
      </c>
      <c r="D37" s="86">
        <v>3</v>
      </c>
      <c r="E37" s="86" t="s">
        <v>52</v>
      </c>
      <c r="F37" s="87" t="s">
        <v>29</v>
      </c>
      <c r="G37" s="88" t="s">
        <v>31</v>
      </c>
      <c r="H37" s="89">
        <v>43892</v>
      </c>
      <c r="I37" s="89">
        <v>43922</v>
      </c>
      <c r="J37" s="90" t="s">
        <v>54</v>
      </c>
      <c r="K37" s="91">
        <v>97762</v>
      </c>
      <c r="L37" s="91">
        <f t="shared" si="0"/>
        <v>26395.74</v>
      </c>
      <c r="M37" s="91">
        <v>17202</v>
      </c>
      <c r="N37" s="91">
        <f t="shared" si="1"/>
        <v>141359.74</v>
      </c>
      <c r="O37" s="65"/>
    </row>
    <row r="38" spans="2:15" s="73" customFormat="1" x14ac:dyDescent="0.25">
      <c r="B38" s="66">
        <v>1</v>
      </c>
      <c r="C38" s="66">
        <v>2020</v>
      </c>
      <c r="D38" s="66">
        <v>3</v>
      </c>
      <c r="E38" s="66"/>
      <c r="F38" s="67" t="s">
        <v>69</v>
      </c>
      <c r="G38" s="68" t="s">
        <v>70</v>
      </c>
      <c r="H38" s="69"/>
      <c r="I38" s="69"/>
      <c r="J38" s="70" t="s">
        <v>75</v>
      </c>
      <c r="K38" s="71">
        <v>239100</v>
      </c>
      <c r="L38" s="71">
        <f t="shared" si="0"/>
        <v>64557.000000000007</v>
      </c>
      <c r="M38" s="71"/>
      <c r="N38" s="71">
        <f t="shared" si="1"/>
        <v>303657</v>
      </c>
      <c r="O38" s="72"/>
    </row>
    <row r="39" spans="2:15" s="73" customFormat="1" ht="30" x14ac:dyDescent="0.25">
      <c r="B39" s="74">
        <v>2</v>
      </c>
      <c r="C39" s="74">
        <v>2020</v>
      </c>
      <c r="D39" s="74">
        <v>4</v>
      </c>
      <c r="E39" s="74" t="s">
        <v>56</v>
      </c>
      <c r="F39" s="75" t="s">
        <v>23</v>
      </c>
      <c r="G39" s="76" t="s">
        <v>24</v>
      </c>
      <c r="H39" s="77">
        <v>43922</v>
      </c>
      <c r="I39" s="77">
        <v>43951</v>
      </c>
      <c r="J39" s="78" t="s">
        <v>49</v>
      </c>
      <c r="K39" s="79">
        <v>132194</v>
      </c>
      <c r="L39" s="79">
        <f t="shared" si="0"/>
        <v>35692.380000000005</v>
      </c>
      <c r="M39" s="79"/>
      <c r="N39" s="79">
        <f t="shared" si="1"/>
        <v>167886.38</v>
      </c>
      <c r="O39" s="58"/>
    </row>
    <row r="40" spans="2:15" s="73" customFormat="1" x14ac:dyDescent="0.25">
      <c r="B40" s="80">
        <v>2</v>
      </c>
      <c r="C40" s="80">
        <v>2020</v>
      </c>
      <c r="D40" s="80">
        <v>4</v>
      </c>
      <c r="E40" s="80" t="s">
        <v>56</v>
      </c>
      <c r="F40" s="81" t="s">
        <v>28</v>
      </c>
      <c r="G40" s="82" t="s">
        <v>30</v>
      </c>
      <c r="H40" s="83">
        <v>43923</v>
      </c>
      <c r="I40" s="83">
        <v>43952</v>
      </c>
      <c r="J40" s="84" t="s">
        <v>58</v>
      </c>
      <c r="K40" s="85">
        <v>72116</v>
      </c>
      <c r="L40" s="85">
        <f t="shared" si="0"/>
        <v>19471.32</v>
      </c>
      <c r="M40" s="85"/>
      <c r="N40" s="85">
        <f t="shared" si="1"/>
        <v>91587.32</v>
      </c>
      <c r="O40" s="65"/>
    </row>
    <row r="41" spans="2:15" s="73" customFormat="1" ht="30" x14ac:dyDescent="0.25">
      <c r="B41" s="86">
        <v>2</v>
      </c>
      <c r="C41" s="86">
        <v>2020</v>
      </c>
      <c r="D41" s="86">
        <v>4</v>
      </c>
      <c r="E41" s="86" t="s">
        <v>56</v>
      </c>
      <c r="F41" s="87" t="s">
        <v>29</v>
      </c>
      <c r="G41" s="88" t="s">
        <v>31</v>
      </c>
      <c r="H41" s="89">
        <v>43923</v>
      </c>
      <c r="I41" s="89">
        <v>43952</v>
      </c>
      <c r="J41" s="90" t="s">
        <v>57</v>
      </c>
      <c r="K41" s="91">
        <v>97762</v>
      </c>
      <c r="L41" s="91">
        <f t="shared" si="0"/>
        <v>26395.74</v>
      </c>
      <c r="M41" s="91">
        <v>19833</v>
      </c>
      <c r="N41" s="91">
        <f t="shared" si="1"/>
        <v>143990.74</v>
      </c>
      <c r="O41" s="65"/>
    </row>
    <row r="42" spans="2:15" s="73" customFormat="1" x14ac:dyDescent="0.25">
      <c r="B42" s="66">
        <v>2</v>
      </c>
      <c r="C42" s="66">
        <v>2020</v>
      </c>
      <c r="D42" s="66">
        <v>4</v>
      </c>
      <c r="E42" s="66"/>
      <c r="F42" s="67" t="s">
        <v>69</v>
      </c>
      <c r="G42" s="68" t="s">
        <v>70</v>
      </c>
      <c r="H42" s="69"/>
      <c r="I42" s="69"/>
      <c r="J42" s="70" t="s">
        <v>76</v>
      </c>
      <c r="K42" s="71">
        <v>239100</v>
      </c>
      <c r="L42" s="71">
        <f t="shared" si="0"/>
        <v>64557.000000000007</v>
      </c>
      <c r="M42" s="71"/>
      <c r="N42" s="71">
        <f t="shared" si="1"/>
        <v>303657</v>
      </c>
      <c r="O42" s="72"/>
    </row>
    <row r="43" spans="2:15" s="73" customFormat="1" ht="30" x14ac:dyDescent="0.25">
      <c r="B43" s="74">
        <v>2</v>
      </c>
      <c r="C43" s="74">
        <v>2020</v>
      </c>
      <c r="D43" s="74">
        <v>5</v>
      </c>
      <c r="E43" s="74" t="s">
        <v>59</v>
      </c>
      <c r="F43" s="75" t="s">
        <v>23</v>
      </c>
      <c r="G43" s="76" t="s">
        <v>24</v>
      </c>
      <c r="H43" s="77">
        <v>43952</v>
      </c>
      <c r="I43" s="77">
        <v>43982</v>
      </c>
      <c r="J43" s="78" t="s">
        <v>60</v>
      </c>
      <c r="K43" s="79">
        <v>81733</v>
      </c>
      <c r="L43" s="79">
        <f t="shared" si="0"/>
        <v>22067.91</v>
      </c>
      <c r="M43" s="79"/>
      <c r="N43" s="79">
        <f t="shared" si="1"/>
        <v>103800.91</v>
      </c>
      <c r="O43" s="58"/>
    </row>
    <row r="44" spans="2:15" s="73" customFormat="1" x14ac:dyDescent="0.25">
      <c r="B44" s="80">
        <v>2</v>
      </c>
      <c r="C44" s="80">
        <v>2020</v>
      </c>
      <c r="D44" s="80">
        <v>5</v>
      </c>
      <c r="E44" s="80" t="s">
        <v>59</v>
      </c>
      <c r="F44" s="81" t="s">
        <v>28</v>
      </c>
      <c r="G44" s="82" t="s">
        <v>30</v>
      </c>
      <c r="H44" s="83">
        <v>43953</v>
      </c>
      <c r="I44" s="83">
        <v>43983</v>
      </c>
      <c r="J44" s="84" t="s">
        <v>61</v>
      </c>
      <c r="K44" s="85">
        <v>72116</v>
      </c>
      <c r="L44" s="85">
        <f t="shared" si="0"/>
        <v>19471.32</v>
      </c>
      <c r="M44" s="85"/>
      <c r="N44" s="85">
        <f t="shared" si="1"/>
        <v>91587.32</v>
      </c>
      <c r="O44" s="65"/>
    </row>
    <row r="45" spans="2:15" s="73" customFormat="1" ht="30" x14ac:dyDescent="0.25">
      <c r="B45" s="86">
        <v>2</v>
      </c>
      <c r="C45" s="86">
        <v>2020</v>
      </c>
      <c r="D45" s="86">
        <v>5</v>
      </c>
      <c r="E45" s="86" t="s">
        <v>59</v>
      </c>
      <c r="F45" s="87" t="s">
        <v>29</v>
      </c>
      <c r="G45" s="88" t="s">
        <v>31</v>
      </c>
      <c r="H45" s="89">
        <v>43953</v>
      </c>
      <c r="I45" s="89">
        <v>43983</v>
      </c>
      <c r="J45" s="90" t="s">
        <v>62</v>
      </c>
      <c r="K45" s="91">
        <v>97762</v>
      </c>
      <c r="L45" s="91">
        <f t="shared" si="0"/>
        <v>26395.74</v>
      </c>
      <c r="M45" s="91">
        <v>27514</v>
      </c>
      <c r="N45" s="91">
        <f t="shared" si="1"/>
        <v>151671.74</v>
      </c>
      <c r="O45" s="65"/>
    </row>
    <row r="46" spans="2:15" s="73" customFormat="1" x14ac:dyDescent="0.25">
      <c r="B46" s="66">
        <v>2</v>
      </c>
      <c r="C46" s="66">
        <v>2020</v>
      </c>
      <c r="D46" s="66">
        <v>5</v>
      </c>
      <c r="E46" s="66"/>
      <c r="F46" s="67" t="s">
        <v>69</v>
      </c>
      <c r="G46" s="68" t="s">
        <v>70</v>
      </c>
      <c r="H46" s="69"/>
      <c r="I46" s="69"/>
      <c r="J46" s="70" t="s">
        <v>76</v>
      </c>
      <c r="K46" s="71">
        <v>239100</v>
      </c>
      <c r="L46" s="71">
        <f t="shared" si="0"/>
        <v>64557.000000000007</v>
      </c>
      <c r="M46" s="71"/>
      <c r="N46" s="71">
        <f t="shared" si="1"/>
        <v>303657</v>
      </c>
      <c r="O46" s="72"/>
    </row>
    <row r="47" spans="2:15" s="73" customFormat="1" x14ac:dyDescent="0.25">
      <c r="B47" s="66">
        <v>2</v>
      </c>
      <c r="C47" s="66">
        <v>2020</v>
      </c>
      <c r="D47" s="66">
        <v>6</v>
      </c>
      <c r="E47" s="66"/>
      <c r="F47" s="67" t="s">
        <v>69</v>
      </c>
      <c r="G47" s="68" t="s">
        <v>70</v>
      </c>
      <c r="H47" s="69"/>
      <c r="I47" s="69"/>
      <c r="J47" s="70" t="s">
        <v>76</v>
      </c>
      <c r="K47" s="71">
        <v>239100</v>
      </c>
      <c r="L47" s="71">
        <f t="shared" si="0"/>
        <v>64557.000000000007</v>
      </c>
      <c r="M47" s="71"/>
      <c r="N47" s="71">
        <f t="shared" si="1"/>
        <v>303657</v>
      </c>
      <c r="O47" s="72"/>
    </row>
  </sheetData>
  <autoFilter ref="B5:N47"/>
  <sortState ref="B6:O47">
    <sortCondition ref="C6:C47"/>
    <sortCondition ref="B6:B47"/>
    <sortCondition ref="D6:D47"/>
    <sortCondition ref="F6:F47"/>
  </sortState>
  <mergeCells count="1">
    <mergeCell ref="H4:I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8"/>
  <sheetViews>
    <sheetView workbookViewId="0">
      <selection activeCell="A2" sqref="A2"/>
    </sheetView>
  </sheetViews>
  <sheetFormatPr defaultRowHeight="15" x14ac:dyDescent="0.25"/>
  <cols>
    <col min="1" max="1" width="17.42578125" bestFit="1" customWidth="1"/>
    <col min="2" max="2" width="26.28515625" style="38" bestFit="1" customWidth="1"/>
    <col min="3" max="3" width="17.5703125" bestFit="1" customWidth="1"/>
    <col min="4" max="4" width="33.5703125" bestFit="1" customWidth="1"/>
    <col min="5" max="5" width="12.42578125" bestFit="1" customWidth="1"/>
  </cols>
  <sheetData>
    <row r="1" spans="1:5" x14ac:dyDescent="0.25">
      <c r="A1" t="s">
        <v>78</v>
      </c>
      <c r="B1"/>
    </row>
    <row r="3" spans="1:5" x14ac:dyDescent="0.25">
      <c r="A3" s="54" t="s">
        <v>67</v>
      </c>
      <c r="B3" s="54" t="s">
        <v>68</v>
      </c>
    </row>
    <row r="4" spans="1:5" x14ac:dyDescent="0.25">
      <c r="A4" s="54" t="s">
        <v>65</v>
      </c>
      <c r="B4" t="s">
        <v>23</v>
      </c>
      <c r="C4" t="s">
        <v>28</v>
      </c>
      <c r="D4" t="s">
        <v>29</v>
      </c>
      <c r="E4" t="s">
        <v>66</v>
      </c>
    </row>
    <row r="5" spans="1:5" x14ac:dyDescent="0.25">
      <c r="A5" s="55">
        <v>2019</v>
      </c>
      <c r="B5" s="37">
        <v>395617.7</v>
      </c>
      <c r="C5" s="37">
        <v>290830</v>
      </c>
      <c r="D5" s="37">
        <v>371770.77</v>
      </c>
      <c r="E5" s="37">
        <v>1058218.4699999997</v>
      </c>
    </row>
    <row r="6" spans="1:5" x14ac:dyDescent="0.25">
      <c r="A6" s="56">
        <v>4</v>
      </c>
      <c r="B6" s="37">
        <v>395617.7</v>
      </c>
      <c r="C6" s="37">
        <v>290830</v>
      </c>
      <c r="D6" s="37">
        <v>371770.77</v>
      </c>
      <c r="E6" s="37">
        <v>1058218.4699999997</v>
      </c>
    </row>
    <row r="7" spans="1:5" x14ac:dyDescent="0.25">
      <c r="A7" s="57">
        <v>10</v>
      </c>
      <c r="B7" s="37">
        <v>162706.04999999999</v>
      </c>
      <c r="C7" s="37">
        <v>83336.13</v>
      </c>
      <c r="D7" s="37">
        <v>137243.74</v>
      </c>
      <c r="E7" s="37">
        <v>383285.92</v>
      </c>
    </row>
    <row r="8" spans="1:5" x14ac:dyDescent="0.25">
      <c r="A8" s="57">
        <v>11</v>
      </c>
      <c r="B8" s="37">
        <v>128545.59</v>
      </c>
      <c r="C8" s="37">
        <v>83336.13</v>
      </c>
      <c r="D8" s="37">
        <v>136955.74</v>
      </c>
      <c r="E8" s="37">
        <v>348837.45999999996</v>
      </c>
    </row>
    <row r="9" spans="1:5" x14ac:dyDescent="0.25">
      <c r="A9" s="57">
        <v>12</v>
      </c>
      <c r="B9" s="37">
        <v>104366.06</v>
      </c>
      <c r="C9" s="37">
        <v>124157.74</v>
      </c>
      <c r="D9" s="37">
        <v>97571.290000000008</v>
      </c>
      <c r="E9" s="37">
        <v>326095.08999999997</v>
      </c>
    </row>
    <row r="10" spans="1:5" x14ac:dyDescent="0.25">
      <c r="A10" s="55">
        <v>2020</v>
      </c>
      <c r="B10" s="37">
        <v>637193.29000000015</v>
      </c>
      <c r="C10" s="37">
        <v>457936.60000000003</v>
      </c>
      <c r="D10" s="37">
        <v>713248.7</v>
      </c>
      <c r="E10" s="37">
        <v>1808378.59</v>
      </c>
    </row>
    <row r="11" spans="1:5" x14ac:dyDescent="0.25">
      <c r="A11" s="56">
        <v>1</v>
      </c>
      <c r="B11" s="37">
        <v>365506.00000000006</v>
      </c>
      <c r="C11" s="37">
        <v>274761.96000000002</v>
      </c>
      <c r="D11" s="37">
        <v>417586.22</v>
      </c>
      <c r="E11" s="37">
        <v>1057854.1800000002</v>
      </c>
    </row>
    <row r="12" spans="1:5" x14ac:dyDescent="0.25">
      <c r="A12" s="57">
        <v>1</v>
      </c>
      <c r="B12" s="37">
        <v>178903.63</v>
      </c>
      <c r="C12" s="37">
        <v>91587.32</v>
      </c>
      <c r="D12" s="37">
        <v>139416.74</v>
      </c>
      <c r="E12" s="37">
        <v>409907.69</v>
      </c>
    </row>
    <row r="13" spans="1:5" x14ac:dyDescent="0.25">
      <c r="A13" s="57">
        <v>2</v>
      </c>
      <c r="B13" s="37">
        <v>93442.790000000008</v>
      </c>
      <c r="C13" s="37">
        <v>91587.32</v>
      </c>
      <c r="D13" s="37">
        <v>136809.74</v>
      </c>
      <c r="E13" s="37">
        <v>321839.84999999998</v>
      </c>
    </row>
    <row r="14" spans="1:5" x14ac:dyDescent="0.25">
      <c r="A14" s="57">
        <v>3</v>
      </c>
      <c r="B14" s="37">
        <v>93159.58</v>
      </c>
      <c r="C14" s="37">
        <v>91587.32</v>
      </c>
      <c r="D14" s="37">
        <v>141359.74</v>
      </c>
      <c r="E14" s="37">
        <v>326106.64</v>
      </c>
    </row>
    <row r="15" spans="1:5" x14ac:dyDescent="0.25">
      <c r="A15" s="56">
        <v>2</v>
      </c>
      <c r="B15" s="37">
        <v>271687.29000000004</v>
      </c>
      <c r="C15" s="37">
        <v>183174.64</v>
      </c>
      <c r="D15" s="37">
        <v>295662.48</v>
      </c>
      <c r="E15" s="37">
        <v>750524.40999999992</v>
      </c>
    </row>
    <row r="16" spans="1:5" x14ac:dyDescent="0.25">
      <c r="A16" s="57">
        <v>4</v>
      </c>
      <c r="B16" s="37">
        <v>167886.38</v>
      </c>
      <c r="C16" s="37">
        <v>91587.32</v>
      </c>
      <c r="D16" s="37">
        <v>143990.74</v>
      </c>
      <c r="E16" s="37">
        <v>403464.44</v>
      </c>
    </row>
    <row r="17" spans="1:5" x14ac:dyDescent="0.25">
      <c r="A17" s="57">
        <v>5</v>
      </c>
      <c r="B17" s="37">
        <v>103800.91</v>
      </c>
      <c r="C17" s="37">
        <v>91587.32</v>
      </c>
      <c r="D17" s="37">
        <v>151671.74</v>
      </c>
      <c r="E17" s="37">
        <v>347059.97</v>
      </c>
    </row>
    <row r="18" spans="1:5" x14ac:dyDescent="0.25">
      <c r="A18" s="55" t="s">
        <v>66</v>
      </c>
      <c r="B18" s="37">
        <v>1032810.9900000001</v>
      </c>
      <c r="C18" s="37">
        <v>748766.60000000009</v>
      </c>
      <c r="D18" s="37">
        <v>1085019.47</v>
      </c>
      <c r="E18" s="37">
        <v>2866597.0599999996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9"/>
  <sheetViews>
    <sheetView zoomScaleNormal="100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O3" sqref="O3"/>
    </sheetView>
  </sheetViews>
  <sheetFormatPr defaultRowHeight="15" x14ac:dyDescent="0.25"/>
  <cols>
    <col min="1" max="1" width="15.42578125" bestFit="1" customWidth="1"/>
    <col min="5" max="5" width="16.85546875" bestFit="1" customWidth="1"/>
    <col min="6" max="6" width="26.28515625" style="2" bestFit="1" customWidth="1"/>
    <col min="7" max="7" width="39.42578125" style="33" customWidth="1"/>
    <col min="8" max="9" width="12" style="35" customWidth="1"/>
    <col min="10" max="10" width="13.140625" style="36" bestFit="1" customWidth="1"/>
    <col min="11" max="11" width="14.7109375" style="34" bestFit="1" customWidth="1"/>
    <col min="12" max="12" width="15.42578125" style="34" bestFit="1" customWidth="1"/>
    <col min="13" max="13" width="11.85546875" style="34" customWidth="1"/>
    <col min="14" max="14" width="15.28515625" style="34" bestFit="1" customWidth="1"/>
    <col min="15" max="15" width="13.7109375" bestFit="1" customWidth="1"/>
  </cols>
  <sheetData>
    <row r="1" spans="1:15" x14ac:dyDescent="0.25">
      <c r="A1" t="s">
        <v>17</v>
      </c>
      <c r="B1">
        <v>101201</v>
      </c>
      <c r="C1">
        <v>60</v>
      </c>
      <c r="D1" t="s">
        <v>18</v>
      </c>
    </row>
    <row r="2" spans="1:15" x14ac:dyDescent="0.25">
      <c r="A2" s="38">
        <v>9000000</v>
      </c>
      <c r="D2" s="32" t="s">
        <v>19</v>
      </c>
      <c r="E2" s="32"/>
    </row>
    <row r="3" spans="1:15" x14ac:dyDescent="0.25">
      <c r="L3" s="104" t="s">
        <v>80</v>
      </c>
      <c r="O3" s="106">
        <f>A2-O4</f>
        <v>7601529.0999999996</v>
      </c>
    </row>
    <row r="4" spans="1:15" ht="30" x14ac:dyDescent="0.25">
      <c r="H4" s="97" t="s">
        <v>22</v>
      </c>
      <c r="I4" s="97"/>
      <c r="L4" s="105" t="s">
        <v>79</v>
      </c>
      <c r="O4" s="102">
        <f>SUM(O20,O23,O26,O29)</f>
        <v>1398470.9</v>
      </c>
    </row>
    <row r="5" spans="1:15" ht="30" x14ac:dyDescent="0.25">
      <c r="B5" s="9" t="s">
        <v>34</v>
      </c>
      <c r="C5" s="12" t="s">
        <v>32</v>
      </c>
      <c r="D5" s="12" t="s">
        <v>33</v>
      </c>
      <c r="E5" s="12" t="s">
        <v>35</v>
      </c>
      <c r="F5" s="9" t="s">
        <v>20</v>
      </c>
      <c r="G5" s="9" t="s">
        <v>21</v>
      </c>
      <c r="H5" s="42" t="s">
        <v>63</v>
      </c>
      <c r="I5" s="42" t="s">
        <v>64</v>
      </c>
      <c r="J5" s="43" t="s">
        <v>25</v>
      </c>
      <c r="K5" s="15" t="s">
        <v>26</v>
      </c>
      <c r="L5" s="103" t="s">
        <v>27</v>
      </c>
      <c r="M5" s="44" t="s">
        <v>44</v>
      </c>
      <c r="N5" s="15" t="s">
        <v>6</v>
      </c>
      <c r="O5" s="39"/>
    </row>
    <row r="6" spans="1:15" s="40" customFormat="1" ht="30" x14ac:dyDescent="0.25">
      <c r="B6" s="45">
        <v>4</v>
      </c>
      <c r="C6" s="45">
        <v>2019</v>
      </c>
      <c r="D6" s="45">
        <v>10</v>
      </c>
      <c r="E6" s="45"/>
      <c r="F6" s="46" t="s">
        <v>23</v>
      </c>
      <c r="G6" s="47" t="s">
        <v>24</v>
      </c>
      <c r="H6" s="48">
        <v>43739</v>
      </c>
      <c r="I6" s="48">
        <v>43769</v>
      </c>
      <c r="J6" s="49"/>
      <c r="K6" s="50">
        <v>128115</v>
      </c>
      <c r="L6" s="50">
        <f>K6*0.27</f>
        <v>34591.050000000003</v>
      </c>
      <c r="M6" s="50"/>
      <c r="N6" s="50">
        <f t="shared" ref="N6:N15" si="0">SUM(K6:M6)</f>
        <v>162706.04999999999</v>
      </c>
    </row>
    <row r="7" spans="1:15" s="40" customFormat="1" x14ac:dyDescent="0.25">
      <c r="B7" s="45">
        <v>4</v>
      </c>
      <c r="C7" s="45">
        <v>2019</v>
      </c>
      <c r="D7" s="45">
        <v>10</v>
      </c>
      <c r="E7" s="45"/>
      <c r="F7" s="46" t="s">
        <v>28</v>
      </c>
      <c r="G7" s="47" t="s">
        <v>30</v>
      </c>
      <c r="H7" s="48">
        <v>43740</v>
      </c>
      <c r="I7" s="48">
        <v>43770</v>
      </c>
      <c r="J7" s="49"/>
      <c r="K7" s="50">
        <v>65619</v>
      </c>
      <c r="L7" s="50">
        <f t="shared" ref="L7:L28" si="1">K7*0.27</f>
        <v>17717.13</v>
      </c>
      <c r="M7" s="50"/>
      <c r="N7" s="50">
        <f t="shared" si="0"/>
        <v>83336.13</v>
      </c>
    </row>
    <row r="8" spans="1:15" s="40" customFormat="1" ht="30" x14ac:dyDescent="0.25">
      <c r="B8" s="45">
        <v>4</v>
      </c>
      <c r="C8" s="45">
        <v>2019</v>
      </c>
      <c r="D8" s="45">
        <v>10</v>
      </c>
      <c r="E8" s="45"/>
      <c r="F8" s="46" t="s">
        <v>29</v>
      </c>
      <c r="G8" s="47" t="s">
        <v>31</v>
      </c>
      <c r="H8" s="48">
        <v>43739</v>
      </c>
      <c r="I8" s="48">
        <v>43769</v>
      </c>
      <c r="J8" s="49"/>
      <c r="K8" s="50">
        <v>97762</v>
      </c>
      <c r="L8" s="50">
        <f t="shared" si="1"/>
        <v>26395.74</v>
      </c>
      <c r="M8" s="50">
        <v>13086</v>
      </c>
      <c r="N8" s="50">
        <f t="shared" si="0"/>
        <v>137243.74</v>
      </c>
      <c r="O8" s="41">
        <f>SUM(N6:N8)</f>
        <v>383285.92</v>
      </c>
    </row>
    <row r="9" spans="1:15" ht="30" x14ac:dyDescent="0.25">
      <c r="B9" s="12">
        <v>4</v>
      </c>
      <c r="C9" s="12">
        <v>2019</v>
      </c>
      <c r="D9" s="12">
        <v>11</v>
      </c>
      <c r="E9" s="12" t="s">
        <v>36</v>
      </c>
      <c r="F9" s="9" t="s">
        <v>23</v>
      </c>
      <c r="G9" s="51" t="s">
        <v>24</v>
      </c>
      <c r="H9" s="42">
        <v>43770</v>
      </c>
      <c r="I9" s="42">
        <v>43799</v>
      </c>
      <c r="J9" s="52" t="s">
        <v>39</v>
      </c>
      <c r="K9" s="53">
        <v>101217</v>
      </c>
      <c r="L9" s="53">
        <f t="shared" si="1"/>
        <v>27328.59</v>
      </c>
      <c r="M9" s="53"/>
      <c r="N9" s="53">
        <f t="shared" si="0"/>
        <v>128545.59</v>
      </c>
    </row>
    <row r="10" spans="1:15" x14ac:dyDescent="0.25">
      <c r="B10" s="12">
        <v>4</v>
      </c>
      <c r="C10" s="12">
        <v>2019</v>
      </c>
      <c r="D10" s="12">
        <v>11</v>
      </c>
      <c r="E10" s="12" t="s">
        <v>36</v>
      </c>
      <c r="F10" s="9" t="s">
        <v>28</v>
      </c>
      <c r="G10" s="51" t="s">
        <v>30</v>
      </c>
      <c r="H10" s="42">
        <v>43771</v>
      </c>
      <c r="I10" s="42">
        <v>43800</v>
      </c>
      <c r="J10" s="52" t="s">
        <v>38</v>
      </c>
      <c r="K10" s="53">
        <v>65619</v>
      </c>
      <c r="L10" s="53">
        <f t="shared" si="1"/>
        <v>17717.13</v>
      </c>
      <c r="M10" s="53"/>
      <c r="N10" s="53">
        <f t="shared" si="0"/>
        <v>83336.13</v>
      </c>
    </row>
    <row r="11" spans="1:15" ht="30" x14ac:dyDescent="0.25">
      <c r="B11" s="12">
        <v>4</v>
      </c>
      <c r="C11" s="12">
        <v>2019</v>
      </c>
      <c r="D11" s="12">
        <v>11</v>
      </c>
      <c r="E11" s="12" t="s">
        <v>36</v>
      </c>
      <c r="F11" s="9" t="s">
        <v>29</v>
      </c>
      <c r="G11" s="51" t="s">
        <v>31</v>
      </c>
      <c r="H11" s="42">
        <v>43771</v>
      </c>
      <c r="I11" s="42">
        <v>43800</v>
      </c>
      <c r="J11" s="52" t="s">
        <v>37</v>
      </c>
      <c r="K11" s="53">
        <v>97762</v>
      </c>
      <c r="L11" s="53">
        <f t="shared" si="1"/>
        <v>26395.74</v>
      </c>
      <c r="M11" s="53">
        <v>12798</v>
      </c>
      <c r="N11" s="53">
        <f t="shared" si="0"/>
        <v>136955.74</v>
      </c>
      <c r="O11" s="37">
        <f>SUM(N9:N11)</f>
        <v>348837.45999999996</v>
      </c>
    </row>
    <row r="12" spans="1:15" s="40" customFormat="1" ht="30" x14ac:dyDescent="0.25">
      <c r="B12" s="45">
        <v>4</v>
      </c>
      <c r="C12" s="45">
        <v>2019</v>
      </c>
      <c r="D12" s="45">
        <v>12</v>
      </c>
      <c r="E12" s="45" t="s">
        <v>36</v>
      </c>
      <c r="F12" s="46" t="s">
        <v>23</v>
      </c>
      <c r="G12" s="47" t="s">
        <v>24</v>
      </c>
      <c r="H12" s="48">
        <v>43800</v>
      </c>
      <c r="I12" s="48">
        <v>43830</v>
      </c>
      <c r="J12" s="49" t="s">
        <v>42</v>
      </c>
      <c r="K12" s="50">
        <v>82178</v>
      </c>
      <c r="L12" s="50">
        <f t="shared" si="1"/>
        <v>22188.06</v>
      </c>
      <c r="M12" s="50"/>
      <c r="N12" s="50">
        <f t="shared" si="0"/>
        <v>104366.06</v>
      </c>
    </row>
    <row r="13" spans="1:15" s="40" customFormat="1" x14ac:dyDescent="0.25">
      <c r="B13" s="45">
        <v>4</v>
      </c>
      <c r="C13" s="45">
        <v>2019</v>
      </c>
      <c r="D13" s="45">
        <v>12</v>
      </c>
      <c r="E13" s="45" t="s">
        <v>36</v>
      </c>
      <c r="F13" s="46" t="s">
        <v>28</v>
      </c>
      <c r="G13" s="47" t="s">
        <v>30</v>
      </c>
      <c r="H13" s="48">
        <v>43801</v>
      </c>
      <c r="I13" s="48">
        <v>43831</v>
      </c>
      <c r="J13" s="49" t="s">
        <v>41</v>
      </c>
      <c r="K13" s="50">
        <v>97762</v>
      </c>
      <c r="L13" s="50">
        <f t="shared" si="1"/>
        <v>26395.74</v>
      </c>
      <c r="M13" s="50"/>
      <c r="N13" s="50">
        <f t="shared" si="0"/>
        <v>124157.74</v>
      </c>
    </row>
    <row r="14" spans="1:15" s="40" customFormat="1" ht="30" x14ac:dyDescent="0.25">
      <c r="B14" s="45">
        <v>4</v>
      </c>
      <c r="C14" s="45">
        <v>2019</v>
      </c>
      <c r="D14" s="45">
        <v>12</v>
      </c>
      <c r="E14" s="45" t="s">
        <v>36</v>
      </c>
      <c r="F14" s="46" t="s">
        <v>29</v>
      </c>
      <c r="G14" s="47" t="s">
        <v>31</v>
      </c>
      <c r="H14" s="48">
        <v>43801</v>
      </c>
      <c r="I14" s="48">
        <v>43831</v>
      </c>
      <c r="J14" s="49" t="s">
        <v>40</v>
      </c>
      <c r="K14" s="50">
        <v>65827</v>
      </c>
      <c r="L14" s="50">
        <f t="shared" si="1"/>
        <v>17773.29</v>
      </c>
      <c r="M14" s="50">
        <v>13971</v>
      </c>
      <c r="N14" s="50">
        <f t="shared" si="0"/>
        <v>97571.290000000008</v>
      </c>
      <c r="O14" s="41">
        <f>SUM(N12:N14)</f>
        <v>326095.08999999997</v>
      </c>
    </row>
    <row r="15" spans="1:15" ht="30" x14ac:dyDescent="0.25">
      <c r="B15" s="12">
        <v>1</v>
      </c>
      <c r="C15" s="12">
        <v>2020</v>
      </c>
      <c r="D15" s="12">
        <v>1</v>
      </c>
      <c r="E15" s="12" t="s">
        <v>43</v>
      </c>
      <c r="F15" s="9" t="s">
        <v>23</v>
      </c>
      <c r="G15" s="51" t="s">
        <v>24</v>
      </c>
      <c r="H15" s="42">
        <v>43831</v>
      </c>
      <c r="I15" s="42">
        <v>43861</v>
      </c>
      <c r="J15" s="52" t="s">
        <v>46</v>
      </c>
      <c r="K15" s="53">
        <v>140869</v>
      </c>
      <c r="L15" s="53">
        <f t="shared" si="1"/>
        <v>38034.630000000005</v>
      </c>
      <c r="M15" s="53"/>
      <c r="N15" s="53">
        <f t="shared" si="0"/>
        <v>178903.63</v>
      </c>
    </row>
    <row r="16" spans="1:15" ht="30" x14ac:dyDescent="0.25">
      <c r="B16" s="12">
        <v>1</v>
      </c>
      <c r="C16" s="12">
        <v>2020</v>
      </c>
      <c r="D16" s="12">
        <v>1</v>
      </c>
      <c r="E16" s="12" t="s">
        <v>43</v>
      </c>
      <c r="F16" s="9" t="s">
        <v>29</v>
      </c>
      <c r="G16" s="51" t="s">
        <v>31</v>
      </c>
      <c r="H16" s="42">
        <v>43832</v>
      </c>
      <c r="I16" s="42">
        <v>43862</v>
      </c>
      <c r="J16" s="52" t="s">
        <v>47</v>
      </c>
      <c r="K16" s="53">
        <v>97762</v>
      </c>
      <c r="L16" s="53">
        <f t="shared" si="1"/>
        <v>26395.74</v>
      </c>
      <c r="M16" s="53">
        <v>15259</v>
      </c>
      <c r="N16" s="53">
        <f>SUM(K16:M16)</f>
        <v>139416.74</v>
      </c>
      <c r="O16" s="37"/>
    </row>
    <row r="17" spans="2:15" x14ac:dyDescent="0.25">
      <c r="B17" s="12">
        <v>1</v>
      </c>
      <c r="C17" s="12">
        <v>2020</v>
      </c>
      <c r="D17" s="12">
        <v>1</v>
      </c>
      <c r="E17" s="12" t="s">
        <v>43</v>
      </c>
      <c r="F17" s="9" t="s">
        <v>28</v>
      </c>
      <c r="G17" s="51" t="s">
        <v>30</v>
      </c>
      <c r="H17" s="42">
        <v>43832</v>
      </c>
      <c r="I17" s="42">
        <v>43862</v>
      </c>
      <c r="J17" s="52" t="s">
        <v>45</v>
      </c>
      <c r="K17" s="53">
        <v>72116</v>
      </c>
      <c r="L17" s="53">
        <f>K17*0.27</f>
        <v>19471.32</v>
      </c>
      <c r="M17" s="53"/>
      <c r="N17" s="53">
        <f>SUM(K17:M17)</f>
        <v>91587.32</v>
      </c>
      <c r="O17" s="37">
        <f>SUM(N15:N17)</f>
        <v>409907.69</v>
      </c>
    </row>
    <row r="18" spans="2:15" s="40" customFormat="1" ht="30" x14ac:dyDescent="0.25">
      <c r="B18" s="45">
        <v>1</v>
      </c>
      <c r="C18" s="45">
        <v>2020</v>
      </c>
      <c r="D18" s="45">
        <v>2</v>
      </c>
      <c r="E18" s="45" t="s">
        <v>48</v>
      </c>
      <c r="F18" s="46" t="s">
        <v>23</v>
      </c>
      <c r="G18" s="47" t="s">
        <v>24</v>
      </c>
      <c r="H18" s="48">
        <v>43862</v>
      </c>
      <c r="I18" s="48">
        <v>43890</v>
      </c>
      <c r="J18" s="49" t="s">
        <v>49</v>
      </c>
      <c r="K18" s="50">
        <v>73577</v>
      </c>
      <c r="L18" s="50">
        <f t="shared" si="1"/>
        <v>19865.79</v>
      </c>
      <c r="M18" s="50"/>
      <c r="N18" s="50">
        <f t="shared" ref="N18" si="2">SUM(K18:M18)</f>
        <v>93442.790000000008</v>
      </c>
    </row>
    <row r="19" spans="2:15" s="40" customFormat="1" ht="30" x14ac:dyDescent="0.25">
      <c r="B19" s="45">
        <v>1</v>
      </c>
      <c r="C19" s="45">
        <v>2020</v>
      </c>
      <c r="D19" s="45">
        <v>2</v>
      </c>
      <c r="E19" s="45" t="s">
        <v>48</v>
      </c>
      <c r="F19" s="46" t="s">
        <v>29</v>
      </c>
      <c r="G19" s="47" t="s">
        <v>31</v>
      </c>
      <c r="H19" s="48">
        <v>43863</v>
      </c>
      <c r="I19" s="48">
        <v>43891</v>
      </c>
      <c r="J19" s="49" t="s">
        <v>51</v>
      </c>
      <c r="K19" s="50">
        <v>97762</v>
      </c>
      <c r="L19" s="50">
        <f t="shared" si="1"/>
        <v>26395.74</v>
      </c>
      <c r="M19" s="50">
        <v>12652</v>
      </c>
      <c r="N19" s="50">
        <f>SUM(K19:M19)</f>
        <v>136809.74</v>
      </c>
      <c r="O19" s="41"/>
    </row>
    <row r="20" spans="2:15" s="40" customFormat="1" x14ac:dyDescent="0.25">
      <c r="B20" s="45">
        <v>1</v>
      </c>
      <c r="C20" s="45">
        <v>2020</v>
      </c>
      <c r="D20" s="45">
        <v>2</v>
      </c>
      <c r="E20" s="45" t="s">
        <v>48</v>
      </c>
      <c r="F20" s="46" t="s">
        <v>28</v>
      </c>
      <c r="G20" s="47" t="s">
        <v>30</v>
      </c>
      <c r="H20" s="48">
        <v>43863</v>
      </c>
      <c r="I20" s="48">
        <v>43891</v>
      </c>
      <c r="J20" s="49" t="s">
        <v>50</v>
      </c>
      <c r="K20" s="50">
        <v>72116</v>
      </c>
      <c r="L20" s="50">
        <f>K20*0.27</f>
        <v>19471.32</v>
      </c>
      <c r="M20" s="50"/>
      <c r="N20" s="50">
        <f>SUM(K20:M20)</f>
        <v>91587.32</v>
      </c>
      <c r="O20" s="41">
        <f>SUM(N18:N20)</f>
        <v>321839.84999999998</v>
      </c>
    </row>
    <row r="21" spans="2:15" ht="30" x14ac:dyDescent="0.25">
      <c r="B21" s="12">
        <v>1</v>
      </c>
      <c r="C21" s="12">
        <v>2020</v>
      </c>
      <c r="D21" s="12">
        <v>3</v>
      </c>
      <c r="E21" s="12" t="s">
        <v>52</v>
      </c>
      <c r="F21" s="9" t="s">
        <v>23</v>
      </c>
      <c r="G21" s="51" t="s">
        <v>24</v>
      </c>
      <c r="H21" s="42">
        <v>43891</v>
      </c>
      <c r="I21" s="42">
        <v>43921</v>
      </c>
      <c r="J21" s="52" t="s">
        <v>53</v>
      </c>
      <c r="K21" s="53">
        <v>73354</v>
      </c>
      <c r="L21" s="53">
        <f t="shared" si="1"/>
        <v>19805.580000000002</v>
      </c>
      <c r="M21" s="53"/>
      <c r="N21" s="53">
        <f t="shared" ref="N21" si="3">SUM(K21:M21)</f>
        <v>93159.58</v>
      </c>
    </row>
    <row r="22" spans="2:15" ht="30" x14ac:dyDescent="0.25">
      <c r="B22" s="12">
        <v>1</v>
      </c>
      <c r="C22" s="12">
        <v>2020</v>
      </c>
      <c r="D22" s="12">
        <v>3</v>
      </c>
      <c r="E22" s="12" t="s">
        <v>52</v>
      </c>
      <c r="F22" s="9" t="s">
        <v>29</v>
      </c>
      <c r="G22" s="51" t="s">
        <v>31</v>
      </c>
      <c r="H22" s="42">
        <v>43892</v>
      </c>
      <c r="I22" s="42">
        <v>43922</v>
      </c>
      <c r="J22" s="52" t="s">
        <v>54</v>
      </c>
      <c r="K22" s="53">
        <v>97762</v>
      </c>
      <c r="L22" s="53">
        <f t="shared" si="1"/>
        <v>26395.74</v>
      </c>
      <c r="M22" s="53">
        <v>17202</v>
      </c>
      <c r="N22" s="53">
        <f>SUM(K22:M22)</f>
        <v>141359.74</v>
      </c>
      <c r="O22" s="37"/>
    </row>
    <row r="23" spans="2:15" x14ac:dyDescent="0.25">
      <c r="B23" s="12">
        <v>1</v>
      </c>
      <c r="C23" s="12">
        <v>2020</v>
      </c>
      <c r="D23" s="12">
        <v>3</v>
      </c>
      <c r="E23" s="12" t="s">
        <v>52</v>
      </c>
      <c r="F23" s="9" t="s">
        <v>28</v>
      </c>
      <c r="G23" s="51" t="s">
        <v>30</v>
      </c>
      <c r="H23" s="42">
        <v>43892</v>
      </c>
      <c r="I23" s="42">
        <v>43922</v>
      </c>
      <c r="J23" s="52" t="s">
        <v>55</v>
      </c>
      <c r="K23" s="53">
        <v>72116</v>
      </c>
      <c r="L23" s="53">
        <f>K23*0.27</f>
        <v>19471.32</v>
      </c>
      <c r="M23" s="53"/>
      <c r="N23" s="53">
        <f>SUM(K23:M23)</f>
        <v>91587.32</v>
      </c>
      <c r="O23" s="37">
        <f>SUM(N21:N23)</f>
        <v>326106.64</v>
      </c>
    </row>
    <row r="24" spans="2:15" s="40" customFormat="1" ht="30" x14ac:dyDescent="0.25">
      <c r="B24" s="45">
        <v>2</v>
      </c>
      <c r="C24" s="45">
        <v>2020</v>
      </c>
      <c r="D24" s="45">
        <v>4</v>
      </c>
      <c r="E24" s="45" t="s">
        <v>56</v>
      </c>
      <c r="F24" s="46" t="s">
        <v>23</v>
      </c>
      <c r="G24" s="47" t="s">
        <v>24</v>
      </c>
      <c r="H24" s="48">
        <v>43922</v>
      </c>
      <c r="I24" s="48">
        <v>43951</v>
      </c>
      <c r="J24" s="49" t="s">
        <v>49</v>
      </c>
      <c r="K24" s="50">
        <v>132194</v>
      </c>
      <c r="L24" s="50">
        <f t="shared" si="1"/>
        <v>35692.380000000005</v>
      </c>
      <c r="M24" s="50"/>
      <c r="N24" s="50">
        <f t="shared" ref="N24" si="4">SUM(K24:M24)</f>
        <v>167886.38</v>
      </c>
    </row>
    <row r="25" spans="2:15" s="40" customFormat="1" ht="30" x14ac:dyDescent="0.25">
      <c r="B25" s="45">
        <v>2</v>
      </c>
      <c r="C25" s="45">
        <v>2020</v>
      </c>
      <c r="D25" s="45">
        <v>4</v>
      </c>
      <c r="E25" s="45" t="s">
        <v>56</v>
      </c>
      <c r="F25" s="46" t="s">
        <v>29</v>
      </c>
      <c r="G25" s="47" t="s">
        <v>31</v>
      </c>
      <c r="H25" s="48">
        <v>43923</v>
      </c>
      <c r="I25" s="48">
        <v>43952</v>
      </c>
      <c r="J25" s="49" t="s">
        <v>57</v>
      </c>
      <c r="K25" s="50">
        <v>97762</v>
      </c>
      <c r="L25" s="50">
        <f t="shared" si="1"/>
        <v>26395.74</v>
      </c>
      <c r="M25" s="50">
        <v>19833</v>
      </c>
      <c r="N25" s="50">
        <f>SUM(K25:M25)</f>
        <v>143990.74</v>
      </c>
      <c r="O25" s="41"/>
    </row>
    <row r="26" spans="2:15" s="40" customFormat="1" x14ac:dyDescent="0.25">
      <c r="B26" s="45">
        <v>2</v>
      </c>
      <c r="C26" s="45">
        <v>2020</v>
      </c>
      <c r="D26" s="45">
        <v>4</v>
      </c>
      <c r="E26" s="45" t="s">
        <v>56</v>
      </c>
      <c r="F26" s="46" t="s">
        <v>28</v>
      </c>
      <c r="G26" s="47" t="s">
        <v>30</v>
      </c>
      <c r="H26" s="48">
        <v>43923</v>
      </c>
      <c r="I26" s="48">
        <v>43952</v>
      </c>
      <c r="J26" s="49" t="s">
        <v>58</v>
      </c>
      <c r="K26" s="50">
        <v>72116</v>
      </c>
      <c r="L26" s="50">
        <f>K26*0.27</f>
        <v>19471.32</v>
      </c>
      <c r="M26" s="50"/>
      <c r="N26" s="50">
        <f>SUM(K26:M26)</f>
        <v>91587.32</v>
      </c>
      <c r="O26" s="41">
        <f>SUM(N24:N26)</f>
        <v>403464.44</v>
      </c>
    </row>
    <row r="27" spans="2:15" ht="30" x14ac:dyDescent="0.25">
      <c r="B27" s="12">
        <v>2</v>
      </c>
      <c r="C27" s="12">
        <v>2020</v>
      </c>
      <c r="D27" s="12">
        <v>5</v>
      </c>
      <c r="E27" s="12" t="s">
        <v>59</v>
      </c>
      <c r="F27" s="9" t="s">
        <v>23</v>
      </c>
      <c r="G27" s="51" t="s">
        <v>24</v>
      </c>
      <c r="H27" s="42">
        <v>43952</v>
      </c>
      <c r="I27" s="42">
        <v>43982</v>
      </c>
      <c r="J27" s="52" t="s">
        <v>60</v>
      </c>
      <c r="K27" s="53">
        <v>81733</v>
      </c>
      <c r="L27" s="53">
        <f t="shared" si="1"/>
        <v>22067.91</v>
      </c>
      <c r="M27" s="53"/>
      <c r="N27" s="53">
        <f t="shared" ref="N27" si="5">SUM(K27:M27)</f>
        <v>103800.91</v>
      </c>
    </row>
    <row r="28" spans="2:15" ht="30" x14ac:dyDescent="0.25">
      <c r="B28" s="12">
        <v>2</v>
      </c>
      <c r="C28" s="12">
        <v>2020</v>
      </c>
      <c r="D28" s="12">
        <v>5</v>
      </c>
      <c r="E28" s="12" t="s">
        <v>59</v>
      </c>
      <c r="F28" s="9" t="s">
        <v>29</v>
      </c>
      <c r="G28" s="51" t="s">
        <v>31</v>
      </c>
      <c r="H28" s="42">
        <v>43953</v>
      </c>
      <c r="I28" s="42">
        <v>43983</v>
      </c>
      <c r="J28" s="52" t="s">
        <v>62</v>
      </c>
      <c r="K28" s="53">
        <v>97762</v>
      </c>
      <c r="L28" s="53">
        <f t="shared" si="1"/>
        <v>26395.74</v>
      </c>
      <c r="M28" s="53">
        <v>27514</v>
      </c>
      <c r="N28" s="53">
        <f>SUM(K28:M28)</f>
        <v>151671.74</v>
      </c>
      <c r="O28" s="37"/>
    </row>
    <row r="29" spans="2:15" x14ac:dyDescent="0.25">
      <c r="B29" s="12">
        <v>2</v>
      </c>
      <c r="C29" s="12">
        <v>2020</v>
      </c>
      <c r="D29" s="12">
        <v>5</v>
      </c>
      <c r="E29" s="12" t="s">
        <v>59</v>
      </c>
      <c r="F29" s="9" t="s">
        <v>28</v>
      </c>
      <c r="G29" s="51" t="s">
        <v>30</v>
      </c>
      <c r="H29" s="42">
        <v>43953</v>
      </c>
      <c r="I29" s="42">
        <v>43983</v>
      </c>
      <c r="J29" s="52" t="s">
        <v>61</v>
      </c>
      <c r="K29" s="53">
        <v>72116</v>
      </c>
      <c r="L29" s="53">
        <f>K29*0.27</f>
        <v>19471.32</v>
      </c>
      <c r="M29" s="53"/>
      <c r="N29" s="53">
        <f>SUM(K29:M29)</f>
        <v>91587.32</v>
      </c>
      <c r="O29" s="37">
        <f>SUM(N27:N29)</f>
        <v>347059.97</v>
      </c>
    </row>
  </sheetData>
  <autoFilter ref="B5:N5"/>
  <mergeCells count="1">
    <mergeCell ref="H4:I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45" sqref="A45"/>
    </sheetView>
  </sheetViews>
  <sheetFormatPr defaultRowHeight="15" x14ac:dyDescent="0.25"/>
  <cols>
    <col min="1" max="1" width="15.42578125" bestFit="1" customWidth="1"/>
    <col min="5" max="5" width="16.85546875" bestFit="1" customWidth="1"/>
    <col min="6" max="6" width="16.85546875" style="2" bestFit="1" customWidth="1"/>
    <col min="7" max="7" width="39.42578125" style="33" customWidth="1"/>
    <col min="8" max="9" width="12" style="35" customWidth="1"/>
    <col min="10" max="10" width="18.28515625" style="36" bestFit="1" customWidth="1"/>
    <col min="11" max="11" width="10.85546875" style="34" customWidth="1"/>
    <col min="12" max="13" width="11.85546875" style="34" customWidth="1"/>
    <col min="14" max="14" width="11.28515625" style="34" bestFit="1" customWidth="1"/>
    <col min="15" max="15" width="13.7109375" bestFit="1" customWidth="1"/>
  </cols>
  <sheetData>
    <row r="1" spans="1:15" x14ac:dyDescent="0.25">
      <c r="A1" t="s">
        <v>17</v>
      </c>
      <c r="B1">
        <v>101201</v>
      </c>
      <c r="C1">
        <v>60</v>
      </c>
      <c r="D1" t="s">
        <v>18</v>
      </c>
    </row>
    <row r="2" spans="1:15" x14ac:dyDescent="0.25">
      <c r="A2" s="38">
        <v>9000000</v>
      </c>
      <c r="D2" s="32" t="s">
        <v>19</v>
      </c>
      <c r="E2" s="32"/>
    </row>
    <row r="4" spans="1:15" x14ac:dyDescent="0.25">
      <c r="H4" s="97" t="s">
        <v>22</v>
      </c>
      <c r="I4" s="97"/>
    </row>
    <row r="5" spans="1:15" ht="30" x14ac:dyDescent="0.25">
      <c r="B5" s="9" t="s">
        <v>34</v>
      </c>
      <c r="C5" s="12" t="s">
        <v>32</v>
      </c>
      <c r="D5" s="12" t="s">
        <v>33</v>
      </c>
      <c r="E5" s="12" t="s">
        <v>35</v>
      </c>
      <c r="F5" s="9" t="s">
        <v>20</v>
      </c>
      <c r="G5" s="9" t="s">
        <v>21</v>
      </c>
      <c r="H5" s="42" t="s">
        <v>63</v>
      </c>
      <c r="I5" s="42" t="s">
        <v>64</v>
      </c>
      <c r="J5" s="43" t="s">
        <v>25</v>
      </c>
      <c r="K5" s="15" t="s">
        <v>26</v>
      </c>
      <c r="L5" s="44" t="s">
        <v>27</v>
      </c>
      <c r="M5" s="44" t="s">
        <v>44</v>
      </c>
      <c r="N5" s="15" t="s">
        <v>6</v>
      </c>
      <c r="O5" s="39"/>
    </row>
    <row r="6" spans="1:15" s="40" customFormat="1" x14ac:dyDescent="0.25">
      <c r="B6" s="45">
        <v>1</v>
      </c>
      <c r="C6" s="45">
        <v>2019</v>
      </c>
      <c r="D6" s="45">
        <v>1</v>
      </c>
      <c r="E6" s="45"/>
      <c r="F6" s="46" t="s">
        <v>69</v>
      </c>
      <c r="G6" s="47" t="s">
        <v>70</v>
      </c>
      <c r="H6" s="48"/>
      <c r="I6" s="48"/>
      <c r="J6" s="49" t="s">
        <v>71</v>
      </c>
      <c r="K6" s="50">
        <v>239100</v>
      </c>
      <c r="L6" s="50">
        <f>K6*0.27</f>
        <v>64557.000000000007</v>
      </c>
      <c r="M6" s="50"/>
      <c r="N6" s="50">
        <f t="shared" ref="N6" si="0">SUM(K6:M6)</f>
        <v>303657</v>
      </c>
    </row>
    <row r="7" spans="1:15" s="40" customFormat="1" x14ac:dyDescent="0.25">
      <c r="B7" s="45">
        <v>1</v>
      </c>
      <c r="C7" s="45">
        <v>2019</v>
      </c>
      <c r="D7" s="45">
        <v>2</v>
      </c>
      <c r="E7" s="45"/>
      <c r="F7" s="46" t="s">
        <v>69</v>
      </c>
      <c r="G7" s="47" t="s">
        <v>70</v>
      </c>
      <c r="H7" s="48"/>
      <c r="I7" s="48"/>
      <c r="J7" s="49" t="s">
        <v>71</v>
      </c>
      <c r="K7" s="50">
        <v>239100</v>
      </c>
      <c r="L7" s="50">
        <f>K7*0.27</f>
        <v>64557.000000000007</v>
      </c>
      <c r="M7" s="50"/>
      <c r="N7" s="50">
        <f t="shared" ref="N7:N8" si="1">SUM(K7:M7)</f>
        <v>303657</v>
      </c>
    </row>
    <row r="8" spans="1:15" s="40" customFormat="1" x14ac:dyDescent="0.25">
      <c r="B8" s="45">
        <v>1</v>
      </c>
      <c r="C8" s="45">
        <v>2019</v>
      </c>
      <c r="D8" s="45">
        <v>3</v>
      </c>
      <c r="E8" s="45"/>
      <c r="F8" s="46" t="s">
        <v>69</v>
      </c>
      <c r="G8" s="47" t="s">
        <v>70</v>
      </c>
      <c r="H8" s="48"/>
      <c r="I8" s="48"/>
      <c r="J8" s="49" t="s">
        <v>71</v>
      </c>
      <c r="K8" s="50">
        <v>239100</v>
      </c>
      <c r="L8" s="50">
        <f>K8*0.27</f>
        <v>64557.000000000007</v>
      </c>
      <c r="M8" s="50"/>
      <c r="N8" s="50">
        <f t="shared" si="1"/>
        <v>303657</v>
      </c>
      <c r="O8" s="41">
        <f>SUM(N6:N8)</f>
        <v>910971</v>
      </c>
    </row>
    <row r="9" spans="1:15" s="58" customFormat="1" x14ac:dyDescent="0.25">
      <c r="B9" s="59">
        <v>2</v>
      </c>
      <c r="C9" s="59">
        <v>2019</v>
      </c>
      <c r="D9" s="59">
        <v>4</v>
      </c>
      <c r="E9" s="59"/>
      <c r="F9" s="60" t="s">
        <v>69</v>
      </c>
      <c r="G9" s="61" t="s">
        <v>70</v>
      </c>
      <c r="H9" s="62"/>
      <c r="I9" s="62"/>
      <c r="J9" s="63" t="s">
        <v>72</v>
      </c>
      <c r="K9" s="64">
        <v>239100</v>
      </c>
      <c r="L9" s="64">
        <f t="shared" ref="L9:L23" si="2">K9*0.27</f>
        <v>64557.000000000007</v>
      </c>
      <c r="M9" s="64"/>
      <c r="N9" s="64">
        <f t="shared" ref="N9:N20" si="3">SUM(K9:M9)</f>
        <v>303657</v>
      </c>
      <c r="O9" s="65"/>
    </row>
    <row r="10" spans="1:15" s="58" customFormat="1" x14ac:dyDescent="0.25">
      <c r="B10" s="59">
        <v>2</v>
      </c>
      <c r="C10" s="59">
        <v>2019</v>
      </c>
      <c r="D10" s="59">
        <v>5</v>
      </c>
      <c r="E10" s="59"/>
      <c r="F10" s="60" t="s">
        <v>69</v>
      </c>
      <c r="G10" s="61" t="s">
        <v>70</v>
      </c>
      <c r="H10" s="62"/>
      <c r="I10" s="62"/>
      <c r="J10" s="63" t="s">
        <v>72</v>
      </c>
      <c r="K10" s="64">
        <v>239100</v>
      </c>
      <c r="L10" s="64">
        <f t="shared" si="2"/>
        <v>64557.000000000007</v>
      </c>
      <c r="M10" s="64"/>
      <c r="N10" s="64">
        <f t="shared" si="3"/>
        <v>303657</v>
      </c>
      <c r="O10" s="65"/>
    </row>
    <row r="11" spans="1:15" s="58" customFormat="1" x14ac:dyDescent="0.25">
      <c r="B11" s="59">
        <v>2</v>
      </c>
      <c r="C11" s="59">
        <v>2019</v>
      </c>
      <c r="D11" s="59">
        <v>6</v>
      </c>
      <c r="E11" s="59"/>
      <c r="F11" s="60" t="s">
        <v>69</v>
      </c>
      <c r="G11" s="61" t="s">
        <v>70</v>
      </c>
      <c r="H11" s="62"/>
      <c r="I11" s="62"/>
      <c r="J11" s="63" t="s">
        <v>72</v>
      </c>
      <c r="K11" s="64">
        <v>239100</v>
      </c>
      <c r="L11" s="64">
        <f t="shared" si="2"/>
        <v>64557.000000000007</v>
      </c>
      <c r="M11" s="64"/>
      <c r="N11" s="64">
        <f t="shared" si="3"/>
        <v>303657</v>
      </c>
      <c r="O11" s="65">
        <f>SUM(N9:N11)</f>
        <v>910971</v>
      </c>
    </row>
    <row r="12" spans="1:15" s="40" customFormat="1" x14ac:dyDescent="0.25">
      <c r="B12" s="45">
        <v>3</v>
      </c>
      <c r="C12" s="45">
        <v>2019</v>
      </c>
      <c r="D12" s="45">
        <v>7</v>
      </c>
      <c r="E12" s="45"/>
      <c r="F12" s="46" t="s">
        <v>69</v>
      </c>
      <c r="G12" s="47" t="s">
        <v>70</v>
      </c>
      <c r="H12" s="48"/>
      <c r="I12" s="48"/>
      <c r="J12" s="49" t="s">
        <v>73</v>
      </c>
      <c r="K12" s="50">
        <v>239100</v>
      </c>
      <c r="L12" s="50">
        <f t="shared" si="2"/>
        <v>64557.000000000007</v>
      </c>
      <c r="M12" s="50"/>
      <c r="N12" s="50">
        <f t="shared" si="3"/>
        <v>303657</v>
      </c>
      <c r="O12" s="41"/>
    </row>
    <row r="13" spans="1:15" s="40" customFormat="1" x14ac:dyDescent="0.25">
      <c r="B13" s="45">
        <v>3</v>
      </c>
      <c r="C13" s="45">
        <v>2019</v>
      </c>
      <c r="D13" s="45">
        <v>8</v>
      </c>
      <c r="E13" s="45"/>
      <c r="F13" s="46" t="s">
        <v>69</v>
      </c>
      <c r="G13" s="47" t="s">
        <v>70</v>
      </c>
      <c r="H13" s="48"/>
      <c r="I13" s="48"/>
      <c r="J13" s="49" t="s">
        <v>73</v>
      </c>
      <c r="K13" s="50">
        <v>239100</v>
      </c>
      <c r="L13" s="50">
        <f t="shared" si="2"/>
        <v>64557.000000000007</v>
      </c>
      <c r="M13" s="50"/>
      <c r="N13" s="50">
        <f t="shared" si="3"/>
        <v>303657</v>
      </c>
      <c r="O13" s="41"/>
    </row>
    <row r="14" spans="1:15" s="40" customFormat="1" x14ac:dyDescent="0.25">
      <c r="B14" s="45">
        <v>3</v>
      </c>
      <c r="C14" s="45">
        <v>2019</v>
      </c>
      <c r="D14" s="45">
        <v>9</v>
      </c>
      <c r="E14" s="45"/>
      <c r="F14" s="46" t="s">
        <v>69</v>
      </c>
      <c r="G14" s="47" t="s">
        <v>70</v>
      </c>
      <c r="H14" s="48"/>
      <c r="I14" s="48"/>
      <c r="J14" s="49" t="s">
        <v>73</v>
      </c>
      <c r="K14" s="50">
        <v>239100</v>
      </c>
      <c r="L14" s="50">
        <f t="shared" si="2"/>
        <v>64557.000000000007</v>
      </c>
      <c r="M14" s="50"/>
      <c r="N14" s="50">
        <f t="shared" si="3"/>
        <v>303657</v>
      </c>
      <c r="O14" s="41">
        <f>SUM(N12:N14)</f>
        <v>910971</v>
      </c>
    </row>
    <row r="15" spans="1:15" s="58" customFormat="1" x14ac:dyDescent="0.25">
      <c r="B15" s="59">
        <v>4</v>
      </c>
      <c r="C15" s="59">
        <v>2019</v>
      </c>
      <c r="D15" s="59">
        <v>10</v>
      </c>
      <c r="E15" s="59"/>
      <c r="F15" s="60" t="s">
        <v>69</v>
      </c>
      <c r="G15" s="61" t="s">
        <v>70</v>
      </c>
      <c r="H15" s="62"/>
      <c r="I15" s="62"/>
      <c r="J15" s="63" t="s">
        <v>74</v>
      </c>
      <c r="K15" s="64">
        <v>239100</v>
      </c>
      <c r="L15" s="64">
        <f t="shared" si="2"/>
        <v>64557.000000000007</v>
      </c>
      <c r="M15" s="64"/>
      <c r="N15" s="64">
        <f t="shared" si="3"/>
        <v>303657</v>
      </c>
      <c r="O15" s="65"/>
    </row>
    <row r="16" spans="1:15" s="58" customFormat="1" x14ac:dyDescent="0.25">
      <c r="B16" s="59">
        <v>4</v>
      </c>
      <c r="C16" s="59">
        <v>2019</v>
      </c>
      <c r="D16" s="59">
        <v>11</v>
      </c>
      <c r="E16" s="59"/>
      <c r="F16" s="60" t="s">
        <v>69</v>
      </c>
      <c r="G16" s="61" t="s">
        <v>70</v>
      </c>
      <c r="H16" s="62"/>
      <c r="I16" s="62"/>
      <c r="J16" s="63" t="s">
        <v>74</v>
      </c>
      <c r="K16" s="64">
        <v>239100</v>
      </c>
      <c r="L16" s="64">
        <f t="shared" si="2"/>
        <v>64557.000000000007</v>
      </c>
      <c r="M16" s="64"/>
      <c r="N16" s="64">
        <f t="shared" si="3"/>
        <v>303657</v>
      </c>
      <c r="O16" s="65"/>
    </row>
    <row r="17" spans="2:15" s="58" customFormat="1" x14ac:dyDescent="0.25">
      <c r="B17" s="59">
        <v>4</v>
      </c>
      <c r="C17" s="59">
        <v>2019</v>
      </c>
      <c r="D17" s="59">
        <v>12</v>
      </c>
      <c r="E17" s="59"/>
      <c r="F17" s="60" t="s">
        <v>69</v>
      </c>
      <c r="G17" s="61" t="s">
        <v>70</v>
      </c>
      <c r="H17" s="62"/>
      <c r="I17" s="62"/>
      <c r="J17" s="63" t="s">
        <v>74</v>
      </c>
      <c r="K17" s="64">
        <v>239100</v>
      </c>
      <c r="L17" s="64">
        <f t="shared" si="2"/>
        <v>64557.000000000007</v>
      </c>
      <c r="M17" s="64"/>
      <c r="N17" s="64">
        <f t="shared" si="3"/>
        <v>303657</v>
      </c>
      <c r="O17" s="65">
        <f>SUM(N15:N17)</f>
        <v>910971</v>
      </c>
    </row>
    <row r="18" spans="2:15" s="40" customFormat="1" x14ac:dyDescent="0.25">
      <c r="B18" s="45">
        <v>1</v>
      </c>
      <c r="C18" s="45">
        <v>2020</v>
      </c>
      <c r="D18" s="45">
        <v>1</v>
      </c>
      <c r="E18" s="45"/>
      <c r="F18" s="46" t="s">
        <v>69</v>
      </c>
      <c r="G18" s="47" t="s">
        <v>70</v>
      </c>
      <c r="H18" s="48"/>
      <c r="I18" s="48"/>
      <c r="J18" s="49" t="s">
        <v>75</v>
      </c>
      <c r="K18" s="50">
        <v>239100</v>
      </c>
      <c r="L18" s="50">
        <f>K18*0.27</f>
        <v>64557.000000000007</v>
      </c>
      <c r="M18" s="50"/>
      <c r="N18" s="50">
        <f t="shared" si="3"/>
        <v>303657</v>
      </c>
    </row>
    <row r="19" spans="2:15" s="40" customFormat="1" x14ac:dyDescent="0.25">
      <c r="B19" s="45">
        <v>1</v>
      </c>
      <c r="C19" s="45">
        <v>2020</v>
      </c>
      <c r="D19" s="45">
        <v>2</v>
      </c>
      <c r="E19" s="45"/>
      <c r="F19" s="46" t="s">
        <v>69</v>
      </c>
      <c r="G19" s="47" t="s">
        <v>70</v>
      </c>
      <c r="H19" s="48"/>
      <c r="I19" s="48"/>
      <c r="J19" s="49" t="s">
        <v>75</v>
      </c>
      <c r="K19" s="50">
        <v>239100</v>
      </c>
      <c r="L19" s="50">
        <f>K19*0.27</f>
        <v>64557.000000000007</v>
      </c>
      <c r="M19" s="50"/>
      <c r="N19" s="50">
        <f t="shared" si="3"/>
        <v>303657</v>
      </c>
    </row>
    <row r="20" spans="2:15" s="40" customFormat="1" x14ac:dyDescent="0.25">
      <c r="B20" s="45">
        <v>1</v>
      </c>
      <c r="C20" s="45">
        <v>2020</v>
      </c>
      <c r="D20" s="45">
        <v>3</v>
      </c>
      <c r="E20" s="45"/>
      <c r="F20" s="46" t="s">
        <v>69</v>
      </c>
      <c r="G20" s="47" t="s">
        <v>70</v>
      </c>
      <c r="H20" s="48"/>
      <c r="I20" s="48"/>
      <c r="J20" s="49" t="s">
        <v>75</v>
      </c>
      <c r="K20" s="50">
        <v>239100</v>
      </c>
      <c r="L20" s="50">
        <f>K20*0.27</f>
        <v>64557.000000000007</v>
      </c>
      <c r="M20" s="50"/>
      <c r="N20" s="50">
        <f t="shared" si="3"/>
        <v>303657</v>
      </c>
      <c r="O20" s="41">
        <f>SUM(N18:N20)</f>
        <v>910971</v>
      </c>
    </row>
    <row r="21" spans="2:15" s="58" customFormat="1" x14ac:dyDescent="0.25">
      <c r="B21" s="59">
        <v>2</v>
      </c>
      <c r="C21" s="59">
        <v>2020</v>
      </c>
      <c r="D21" s="59">
        <v>4</v>
      </c>
      <c r="E21" s="59"/>
      <c r="F21" s="60" t="s">
        <v>69</v>
      </c>
      <c r="G21" s="61" t="s">
        <v>70</v>
      </c>
      <c r="H21" s="62"/>
      <c r="I21" s="62"/>
      <c r="J21" s="63" t="s">
        <v>76</v>
      </c>
      <c r="K21" s="64">
        <v>239100</v>
      </c>
      <c r="L21" s="64">
        <f t="shared" si="2"/>
        <v>64557.000000000007</v>
      </c>
      <c r="M21" s="64"/>
      <c r="N21" s="64">
        <f t="shared" ref="N21:N23" si="4">SUM(K21:M21)</f>
        <v>303657</v>
      </c>
      <c r="O21" s="65"/>
    </row>
    <row r="22" spans="2:15" s="58" customFormat="1" x14ac:dyDescent="0.25">
      <c r="B22" s="59">
        <v>2</v>
      </c>
      <c r="C22" s="59">
        <v>2020</v>
      </c>
      <c r="D22" s="59">
        <v>5</v>
      </c>
      <c r="E22" s="59"/>
      <c r="F22" s="60" t="s">
        <v>69</v>
      </c>
      <c r="G22" s="61" t="s">
        <v>70</v>
      </c>
      <c r="H22" s="62"/>
      <c r="I22" s="62"/>
      <c r="J22" s="63" t="s">
        <v>76</v>
      </c>
      <c r="K22" s="64">
        <v>239100</v>
      </c>
      <c r="L22" s="64">
        <f t="shared" si="2"/>
        <v>64557.000000000007</v>
      </c>
      <c r="M22" s="64"/>
      <c r="N22" s="64">
        <f t="shared" si="4"/>
        <v>303657</v>
      </c>
      <c r="O22" s="65"/>
    </row>
    <row r="23" spans="2:15" s="58" customFormat="1" x14ac:dyDescent="0.25">
      <c r="B23" s="59">
        <v>2</v>
      </c>
      <c r="C23" s="59">
        <v>2020</v>
      </c>
      <c r="D23" s="59">
        <v>6</v>
      </c>
      <c r="E23" s="59"/>
      <c r="F23" s="60" t="s">
        <v>69</v>
      </c>
      <c r="G23" s="61" t="s">
        <v>70</v>
      </c>
      <c r="H23" s="62"/>
      <c r="I23" s="62"/>
      <c r="J23" s="63" t="s">
        <v>76</v>
      </c>
      <c r="K23" s="64">
        <v>239100</v>
      </c>
      <c r="L23" s="64">
        <f t="shared" si="2"/>
        <v>64557.000000000007</v>
      </c>
      <c r="M23" s="64"/>
      <c r="N23" s="64">
        <f t="shared" si="4"/>
        <v>303657</v>
      </c>
      <c r="O23" s="65">
        <f>SUM(N21:N23)</f>
        <v>910971</v>
      </c>
    </row>
  </sheetData>
  <autoFilter ref="B5:N5"/>
  <mergeCells count="1">
    <mergeCell ref="H4:I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3"/>
  <sheetViews>
    <sheetView zoomScale="85" zoomScaleNormal="85" workbookViewId="0">
      <selection activeCell="F24" sqref="F24"/>
    </sheetView>
  </sheetViews>
  <sheetFormatPr defaultRowHeight="15" x14ac:dyDescent="0.25"/>
  <cols>
    <col min="1" max="1" width="11.28515625" style="1" bestFit="1" customWidth="1"/>
    <col min="2" max="2" width="10.140625" style="1" bestFit="1" customWidth="1"/>
    <col min="3" max="3" width="15.140625" style="1" bestFit="1" customWidth="1"/>
    <col min="4" max="4" width="9.140625" style="1"/>
    <col min="5" max="5" width="16.28515625" style="2" customWidth="1"/>
    <col min="6" max="6" width="12.7109375" bestFit="1" customWidth="1"/>
    <col min="7" max="13" width="11" bestFit="1" customWidth="1"/>
  </cols>
  <sheetData>
    <row r="1" spans="1:13" x14ac:dyDescent="0.25">
      <c r="A1" s="30" t="s">
        <v>1</v>
      </c>
      <c r="B1" s="6">
        <v>4.18</v>
      </c>
      <c r="C1" s="5" t="s">
        <v>2</v>
      </c>
    </row>
    <row r="2" spans="1:13" ht="30" x14ac:dyDescent="0.25">
      <c r="A2" s="20" t="s">
        <v>3</v>
      </c>
      <c r="B2" s="8" t="s">
        <v>4</v>
      </c>
      <c r="C2" s="9" t="s">
        <v>5</v>
      </c>
      <c r="D2" s="7" t="s">
        <v>6</v>
      </c>
    </row>
    <row r="3" spans="1:13" x14ac:dyDescent="0.25">
      <c r="B3" s="27">
        <v>4</v>
      </c>
      <c r="C3" s="16">
        <v>1100</v>
      </c>
      <c r="D3" s="11">
        <f>B3*C3</f>
        <v>4400</v>
      </c>
    </row>
    <row r="4" spans="1:13" ht="45" x14ac:dyDescent="0.25">
      <c r="A4" s="29" t="s">
        <v>11</v>
      </c>
      <c r="B4" s="28">
        <v>3</v>
      </c>
      <c r="C4" s="7" t="s">
        <v>12</v>
      </c>
      <c r="D4" s="31">
        <v>0.27</v>
      </c>
    </row>
    <row r="5" spans="1:13" x14ac:dyDescent="0.25">
      <c r="B5" s="3"/>
      <c r="D5" s="4"/>
    </row>
    <row r="6" spans="1:13" x14ac:dyDescent="0.25">
      <c r="A6" s="20" t="s">
        <v>16</v>
      </c>
      <c r="B6" s="21" t="s">
        <v>7</v>
      </c>
      <c r="C6" s="24">
        <f>SUM(C7:C10)</f>
        <v>5886175.6799999997</v>
      </c>
    </row>
    <row r="7" spans="1:13" x14ac:dyDescent="0.25">
      <c r="A7" s="7">
        <v>2019</v>
      </c>
      <c r="B7" s="10">
        <f>F16</f>
        <v>52</v>
      </c>
      <c r="C7" s="19">
        <f>F14</f>
        <v>3643823.04</v>
      </c>
    </row>
    <row r="8" spans="1:13" x14ac:dyDescent="0.25">
      <c r="A8" s="7">
        <v>2020</v>
      </c>
      <c r="B8" s="10">
        <f>J16</f>
        <v>32</v>
      </c>
      <c r="C8" s="19">
        <f>J14</f>
        <v>2242352.64</v>
      </c>
    </row>
    <row r="9" spans="1:13" x14ac:dyDescent="0.25">
      <c r="A9" s="7">
        <v>2021</v>
      </c>
      <c r="B9" s="10"/>
      <c r="C9" s="19"/>
    </row>
    <row r="10" spans="1:13" x14ac:dyDescent="0.25">
      <c r="A10" s="7">
        <v>2022</v>
      </c>
      <c r="B10" s="7"/>
      <c r="C10" s="19"/>
    </row>
    <row r="11" spans="1:13" x14ac:dyDescent="0.25">
      <c r="A11" s="7">
        <v>2023</v>
      </c>
      <c r="B11" s="7"/>
      <c r="C11" s="7"/>
    </row>
    <row r="12" spans="1:13" x14ac:dyDescent="0.25">
      <c r="A12" s="7">
        <v>2024</v>
      </c>
      <c r="B12" s="7"/>
      <c r="C12" s="7"/>
    </row>
    <row r="13" spans="1:13" x14ac:dyDescent="0.25">
      <c r="E13" s="22"/>
      <c r="F13" s="23"/>
    </row>
    <row r="14" spans="1:13" ht="45" x14ac:dyDescent="0.25">
      <c r="E14" s="13" t="s">
        <v>14</v>
      </c>
      <c r="F14" s="98">
        <f>F15+(F15*$D$4)</f>
        <v>3643823.04</v>
      </c>
      <c r="G14" s="98"/>
      <c r="H14" s="98"/>
      <c r="I14" s="98"/>
      <c r="J14" s="98">
        <f>J15+(J15*$D$4)</f>
        <v>2242352.64</v>
      </c>
      <c r="K14" s="98"/>
      <c r="L14" s="98"/>
      <c r="M14" s="98"/>
    </row>
    <row r="15" spans="1:13" ht="45" x14ac:dyDescent="0.25">
      <c r="E15" s="17" t="s">
        <v>13</v>
      </c>
      <c r="F15" s="101">
        <f>SUM(F21:I21)</f>
        <v>2869152</v>
      </c>
      <c r="G15" s="101"/>
      <c r="H15" s="101"/>
      <c r="I15" s="101"/>
      <c r="J15" s="101">
        <f>SUM(J21:M21)</f>
        <v>1765632</v>
      </c>
      <c r="K15" s="101"/>
      <c r="L15" s="101"/>
      <c r="M15" s="101"/>
    </row>
    <row r="16" spans="1:13" ht="30" x14ac:dyDescent="0.25">
      <c r="E16" s="14" t="s">
        <v>10</v>
      </c>
      <c r="F16" s="100">
        <f>SUM(F19:I19)</f>
        <v>52</v>
      </c>
      <c r="G16" s="100"/>
      <c r="H16" s="100"/>
      <c r="I16" s="100"/>
      <c r="J16" s="100">
        <f>SUM(J19:M19)</f>
        <v>32</v>
      </c>
      <c r="K16" s="100"/>
      <c r="L16" s="100"/>
      <c r="M16" s="100"/>
    </row>
    <row r="17" spans="5:13" x14ac:dyDescent="0.25">
      <c r="E17" s="26"/>
      <c r="F17" s="99">
        <v>2019</v>
      </c>
      <c r="G17" s="99"/>
      <c r="H17" s="99"/>
      <c r="I17" s="99"/>
      <c r="J17" s="99">
        <v>2020</v>
      </c>
      <c r="K17" s="99"/>
      <c r="L17" s="99"/>
      <c r="M17" s="99"/>
    </row>
    <row r="18" spans="5:13" x14ac:dyDescent="0.25">
      <c r="E18" s="14" t="s">
        <v>0</v>
      </c>
      <c r="F18" s="7">
        <v>1</v>
      </c>
      <c r="G18" s="7">
        <v>2</v>
      </c>
      <c r="H18" s="7">
        <v>3</v>
      </c>
      <c r="I18" s="7">
        <v>4</v>
      </c>
      <c r="J18" s="7">
        <v>1</v>
      </c>
      <c r="K18" s="7">
        <v>2</v>
      </c>
      <c r="L18" s="7">
        <v>3</v>
      </c>
      <c r="M18" s="7">
        <v>4</v>
      </c>
    </row>
    <row r="19" spans="5:13" x14ac:dyDescent="0.25">
      <c r="E19" s="25" t="s">
        <v>8</v>
      </c>
      <c r="F19" s="16">
        <v>13</v>
      </c>
      <c r="G19" s="16">
        <v>13</v>
      </c>
      <c r="H19" s="16">
        <v>13</v>
      </c>
      <c r="I19" s="16">
        <v>13</v>
      </c>
      <c r="J19" s="16">
        <v>13</v>
      </c>
      <c r="K19" s="16">
        <v>13</v>
      </c>
      <c r="L19" s="16">
        <v>6</v>
      </c>
      <c r="M19" s="16"/>
    </row>
    <row r="20" spans="5:13" ht="30" x14ac:dyDescent="0.25">
      <c r="E20" s="25" t="s">
        <v>9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0</v>
      </c>
    </row>
    <row r="21" spans="5:13" ht="45" x14ac:dyDescent="0.25">
      <c r="E21" s="14" t="s">
        <v>13</v>
      </c>
      <c r="F21" s="18">
        <f>$B$1*$B$3*$C$3*F20*F19</f>
        <v>717288</v>
      </c>
      <c r="G21" s="18">
        <f t="shared" ref="G21:M21" si="0">$B$1*$B$3*$C$3*G20*G19</f>
        <v>717288</v>
      </c>
      <c r="H21" s="18">
        <f t="shared" si="0"/>
        <v>717288</v>
      </c>
      <c r="I21" s="18">
        <f t="shared" si="0"/>
        <v>717288</v>
      </c>
      <c r="J21" s="18">
        <f t="shared" si="0"/>
        <v>717288</v>
      </c>
      <c r="K21" s="18">
        <f t="shared" si="0"/>
        <v>717288</v>
      </c>
      <c r="L21" s="18">
        <f t="shared" si="0"/>
        <v>331056</v>
      </c>
      <c r="M21" s="18">
        <f t="shared" si="0"/>
        <v>0</v>
      </c>
    </row>
    <row r="22" spans="5:13" ht="45" x14ac:dyDescent="0.25">
      <c r="E22" s="14" t="s">
        <v>15</v>
      </c>
      <c r="F22" s="15">
        <f>F21+(F21*$D$4)</f>
        <v>910955.76</v>
      </c>
      <c r="G22" s="15">
        <f t="shared" ref="G22:M22" si="1">G21+(G21*$D$4)</f>
        <v>910955.76</v>
      </c>
      <c r="H22" s="15">
        <f t="shared" si="1"/>
        <v>910955.76</v>
      </c>
      <c r="I22" s="15">
        <f t="shared" si="1"/>
        <v>910955.76</v>
      </c>
      <c r="J22" s="15">
        <f t="shared" si="1"/>
        <v>910955.76</v>
      </c>
      <c r="K22" s="15">
        <f t="shared" si="1"/>
        <v>910955.76</v>
      </c>
      <c r="L22" s="15">
        <f t="shared" si="1"/>
        <v>420441.12</v>
      </c>
      <c r="M22" s="15">
        <f t="shared" si="1"/>
        <v>0</v>
      </c>
    </row>
    <row r="23" spans="5:13" x14ac:dyDescent="0.25">
      <c r="F23" s="37">
        <f>F21/3</f>
        <v>239096</v>
      </c>
    </row>
  </sheetData>
  <mergeCells count="8">
    <mergeCell ref="F14:I14"/>
    <mergeCell ref="J14:M14"/>
    <mergeCell ref="F17:I17"/>
    <mergeCell ref="F16:I16"/>
    <mergeCell ref="J16:M16"/>
    <mergeCell ref="J17:M17"/>
    <mergeCell ref="F15:I15"/>
    <mergeCell ref="J15:M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Kötség tervezés</vt:lpstr>
      <vt:lpstr>Kimutatás-Teljes költség</vt:lpstr>
      <vt:lpstr>Teljes költségek</vt:lpstr>
      <vt:lpstr>Kimutatás Btg</vt:lpstr>
      <vt:lpstr>Keret felhasználás-Btg menhely</vt:lpstr>
      <vt:lpstr>NHKV - Szemétszállítás</vt:lpstr>
      <vt:lpstr>Szemétszállítási kalkuláció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BenkoI</dc:creator>
  <cp:lastModifiedBy>BenkoI</cp:lastModifiedBy>
  <dcterms:created xsi:type="dcterms:W3CDTF">2020-08-12T14:17:40Z</dcterms:created>
  <dcterms:modified xsi:type="dcterms:W3CDTF">2020-09-07T12:01:39Z</dcterms:modified>
</cp:coreProperties>
</file>